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225" windowWidth="15195" windowHeight="7800" activeTab="1"/>
  </bookViews>
  <sheets>
    <sheet name="Summary" sheetId="6" r:id="rId1"/>
    <sheet name="Main Budget" sheetId="2" r:id="rId2"/>
    <sheet name="salary worksheet" sheetId="4" r:id="rId3"/>
    <sheet name="fringe rates table" sheetId="3" r:id="rId4"/>
    <sheet name="Assumptions" sheetId="8" r:id="rId5"/>
  </sheets>
  <functionGroups builtInGroupCount="17"/>
  <externalReferences>
    <externalReference r:id="rId6"/>
    <externalReference r:id="rId7"/>
  </externalReferences>
  <definedNames>
    <definedName name="Cost_of_Living_Adjustment">'[1]Sponsored Salary Calc'!$C$9</definedName>
    <definedName name="NoMosEarliestHUFY">#REF!</definedName>
    <definedName name="NoMosSecondHUFY">'[1]Sponsored Salary Calc'!$K$13</definedName>
    <definedName name="notuseable">'[2]Part-of'!$J$13</definedName>
    <definedName name="_xlnm.Print_Area" localSheetId="1">'Main Budget'!$A$1:$Q$102</definedName>
    <definedName name="_xlnm.Print_Area">#REF!</definedName>
    <definedName name="Print_Area_MI">#REF!</definedName>
    <definedName name="_xlnm.Print_Titles" localSheetId="1">'Main Budget'!$1:$7</definedName>
    <definedName name="_xlnm.Print_Titles" localSheetId="2">'salary worksheet'!$A:$T,'salary worksheet'!$6:$9</definedName>
    <definedName name="Print_Titles_MI">#REF!</definedName>
  </definedNames>
  <calcPr calcId="145621"/>
</workbook>
</file>

<file path=xl/calcChain.xml><?xml version="1.0" encoding="utf-8"?>
<calcChain xmlns="http://schemas.openxmlformats.org/spreadsheetml/2006/main">
  <c r="Q60" i="4" l="1"/>
  <c r="R60" i="4" s="1"/>
  <c r="O60" i="4"/>
  <c r="P60" i="4" s="1"/>
  <c r="M60" i="4"/>
  <c r="N60" i="4" s="1"/>
  <c r="K60" i="4"/>
  <c r="L60" i="4" s="1"/>
  <c r="J60" i="4"/>
  <c r="Q59" i="4"/>
  <c r="R59" i="4" s="1"/>
  <c r="O59" i="4"/>
  <c r="P59" i="4" s="1"/>
  <c r="M59" i="4"/>
  <c r="N59" i="4" s="1"/>
  <c r="K59" i="4"/>
  <c r="L59" i="4" s="1"/>
  <c r="J59" i="4"/>
  <c r="Q61" i="4"/>
  <c r="R61" i="4" s="1"/>
  <c r="O61" i="4"/>
  <c r="P61" i="4" s="1"/>
  <c r="M61" i="4"/>
  <c r="N61" i="4" s="1"/>
  <c r="K61" i="4"/>
  <c r="L61" i="4" s="1"/>
  <c r="S61" i="4" s="1"/>
  <c r="J61" i="4"/>
  <c r="R70" i="4"/>
  <c r="P70" i="4"/>
  <c r="N70" i="4"/>
  <c r="L70" i="4"/>
  <c r="J70" i="4"/>
  <c r="S70" i="4" s="1"/>
  <c r="Q36" i="4"/>
  <c r="O36" i="4"/>
  <c r="M36" i="4"/>
  <c r="K36" i="4"/>
  <c r="Q35" i="4"/>
  <c r="O35" i="4"/>
  <c r="M35" i="4"/>
  <c r="K35" i="4"/>
  <c r="Q29" i="4"/>
  <c r="O29" i="4"/>
  <c r="M29" i="4"/>
  <c r="K29" i="4"/>
  <c r="Q53" i="4"/>
  <c r="O53" i="4"/>
  <c r="M53" i="4"/>
  <c r="Q52" i="4"/>
  <c r="O52" i="4"/>
  <c r="M52" i="4"/>
  <c r="Q47" i="4"/>
  <c r="O47" i="4"/>
  <c r="M47" i="4"/>
  <c r="Q43" i="4"/>
  <c r="O43" i="4"/>
  <c r="M43" i="4"/>
  <c r="Q38" i="4"/>
  <c r="O38" i="4"/>
  <c r="M38" i="4"/>
  <c r="Q37" i="4"/>
  <c r="O37" i="4"/>
  <c r="M37" i="4"/>
  <c r="Q34" i="4"/>
  <c r="O34" i="4"/>
  <c r="M34" i="4"/>
  <c r="Q30" i="4"/>
  <c r="O30" i="4"/>
  <c r="M30" i="4"/>
  <c r="Q28" i="4"/>
  <c r="O28" i="4"/>
  <c r="M28" i="4"/>
  <c r="Q27" i="4"/>
  <c r="O27" i="4"/>
  <c r="M27" i="4"/>
  <c r="Q26" i="4"/>
  <c r="O26" i="4"/>
  <c r="M26" i="4"/>
  <c r="Q22" i="4"/>
  <c r="O22" i="4"/>
  <c r="M22" i="4"/>
  <c r="Q21" i="4"/>
  <c r="O21" i="4"/>
  <c r="M21" i="4"/>
  <c r="Q20" i="4"/>
  <c r="O20" i="4"/>
  <c r="M20" i="4"/>
  <c r="Q19" i="4"/>
  <c r="O19" i="4"/>
  <c r="M19" i="4"/>
  <c r="Q18" i="4"/>
  <c r="O18" i="4"/>
  <c r="M18" i="4"/>
  <c r="Q14" i="4"/>
  <c r="O14" i="4"/>
  <c r="M14" i="4"/>
  <c r="Q13" i="4"/>
  <c r="O13" i="4"/>
  <c r="M13" i="4"/>
  <c r="Q12" i="4"/>
  <c r="O12" i="4"/>
  <c r="M12" i="4"/>
  <c r="Q11" i="4"/>
  <c r="O11" i="4"/>
  <c r="M11" i="4"/>
  <c r="J62" i="4"/>
  <c r="J58" i="4"/>
  <c r="J67" i="4"/>
  <c r="J68" i="4"/>
  <c r="J69" i="4"/>
  <c r="J71" i="4"/>
  <c r="K22" i="4"/>
  <c r="K21" i="4"/>
  <c r="K20" i="4"/>
  <c r="K19" i="4"/>
  <c r="K18" i="4"/>
  <c r="L79" i="4"/>
  <c r="L80" i="4"/>
  <c r="R78" i="4"/>
  <c r="P78" i="4"/>
  <c r="N78" i="4"/>
  <c r="J78" i="4"/>
  <c r="B4" i="4"/>
  <c r="B5" i="4"/>
  <c r="K13" i="4"/>
  <c r="K12" i="4"/>
  <c r="K14" i="4"/>
  <c r="G38" i="2"/>
  <c r="P4" i="4"/>
  <c r="P3" i="4"/>
  <c r="P2" i="4"/>
  <c r="G7" i="2"/>
  <c r="S59" i="4" l="1"/>
  <c r="S60" i="4"/>
  <c r="S78" i="4"/>
  <c r="G58" i="2"/>
  <c r="I58" i="2" s="1"/>
  <c r="K58" i="2" s="1"/>
  <c r="M58" i="2" s="1"/>
  <c r="O58" i="2" s="1"/>
  <c r="I57" i="2"/>
  <c r="K57" i="2" s="1"/>
  <c r="M57" i="2" s="1"/>
  <c r="O57" i="2" s="1"/>
  <c r="G57" i="2"/>
  <c r="G56" i="2"/>
  <c r="I56" i="2" s="1"/>
  <c r="K56" i="2" s="1"/>
  <c r="M56" i="2" s="1"/>
  <c r="O56" i="2" s="1"/>
  <c r="I55" i="2"/>
  <c r="K55" i="2" s="1"/>
  <c r="M55" i="2" s="1"/>
  <c r="O55" i="2" s="1"/>
  <c r="G55" i="2"/>
  <c r="G54" i="2"/>
  <c r="I54" i="2" s="1"/>
  <c r="K54" i="2" s="1"/>
  <c r="M54" i="2" s="1"/>
  <c r="O54" i="2" s="1"/>
  <c r="G51" i="2"/>
  <c r="I51" i="2" s="1"/>
  <c r="K51" i="2" s="1"/>
  <c r="M51" i="2" s="1"/>
  <c r="O51" i="2" s="1"/>
  <c r="O7" i="2"/>
  <c r="M7" i="2"/>
  <c r="K7" i="2"/>
  <c r="I7" i="2"/>
  <c r="P56" i="2"/>
  <c r="P57" i="2"/>
  <c r="P54" i="2"/>
  <c r="P51" i="2"/>
  <c r="P58" i="2"/>
  <c r="P55" i="2"/>
  <c r="Q8" i="4" l="1"/>
  <c r="O8" i="4"/>
  <c r="M8" i="4"/>
  <c r="K8" i="4"/>
  <c r="E26" i="6" l="1"/>
  <c r="C26" i="6"/>
  <c r="I60" i="2"/>
  <c r="K60" i="2" s="1"/>
  <c r="M60" i="2" s="1"/>
  <c r="O60" i="2" s="1"/>
  <c r="I59" i="2"/>
  <c r="K59" i="2" s="1"/>
  <c r="M59" i="2" s="1"/>
  <c r="O59" i="2" s="1"/>
  <c r="I90" i="2"/>
  <c r="K90" i="2" s="1"/>
  <c r="M90" i="2" s="1"/>
  <c r="O90" i="2" s="1"/>
  <c r="C25" i="6"/>
  <c r="I8" i="4"/>
  <c r="B5" i="6"/>
  <c r="B4" i="6"/>
  <c r="B3" i="6"/>
  <c r="B2" i="6"/>
  <c r="B1" i="6"/>
  <c r="G8" i="3"/>
  <c r="F3" i="4"/>
  <c r="H9" i="3"/>
  <c r="H8" i="3"/>
  <c r="P60" i="2"/>
  <c r="P90" i="2"/>
  <c r="P59" i="2"/>
  <c r="R36" i="4" l="1"/>
  <c r="N36" i="4"/>
  <c r="J36" i="4"/>
  <c r="P35" i="4"/>
  <c r="L35" i="4"/>
  <c r="P36" i="4"/>
  <c r="L36" i="4"/>
  <c r="R35" i="4"/>
  <c r="N35" i="4"/>
  <c r="J35" i="4"/>
  <c r="L47" i="4"/>
  <c r="N42" i="4"/>
  <c r="L22" i="4"/>
  <c r="J34" i="4"/>
  <c r="J12" i="4"/>
  <c r="N29" i="4"/>
  <c r="L42" i="4"/>
  <c r="R30" i="4"/>
  <c r="L13" i="4"/>
  <c r="J53" i="4"/>
  <c r="J30" i="4"/>
  <c r="J11" i="4"/>
  <c r="R42" i="4"/>
  <c r="L38" i="4"/>
  <c r="N34" i="4"/>
  <c r="L28" i="4"/>
  <c r="L20" i="4"/>
  <c r="J38" i="4"/>
  <c r="J21" i="4"/>
  <c r="J10" i="4"/>
  <c r="P29" i="4"/>
  <c r="L29" i="4"/>
  <c r="L53" i="4"/>
  <c r="L52" i="4"/>
  <c r="P42" i="4"/>
  <c r="P38" i="4"/>
  <c r="R34" i="4"/>
  <c r="L27" i="4"/>
  <c r="L18" i="4"/>
  <c r="L14" i="4"/>
  <c r="N13" i="4"/>
  <c r="P11" i="4"/>
  <c r="J47" i="4"/>
  <c r="J37" i="4"/>
  <c r="J27" i="4"/>
  <c r="J20" i="4"/>
  <c r="J13" i="4"/>
  <c r="N30" i="4"/>
  <c r="P27" i="4"/>
  <c r="L21" i="4"/>
  <c r="N20" i="4"/>
  <c r="P18" i="4"/>
  <c r="R13" i="4"/>
  <c r="J43" i="4"/>
  <c r="J19" i="4"/>
  <c r="R29" i="4"/>
  <c r="J29" i="4"/>
  <c r="N53" i="4"/>
  <c r="P47" i="4"/>
  <c r="L43" i="4"/>
  <c r="P22" i="4"/>
  <c r="R20" i="4"/>
  <c r="L12" i="4"/>
  <c r="J42" i="4"/>
  <c r="J22" i="4"/>
  <c r="J18" i="4"/>
  <c r="R53" i="4"/>
  <c r="P43" i="4"/>
  <c r="L30" i="4"/>
  <c r="L19" i="4"/>
  <c r="J52" i="4"/>
  <c r="J28" i="4"/>
  <c r="J14" i="4"/>
  <c r="R11" i="4"/>
  <c r="P30" i="4"/>
  <c r="R12" i="4"/>
  <c r="R38" i="4"/>
  <c r="N38" i="4"/>
  <c r="R18" i="4"/>
  <c r="N22" i="4"/>
  <c r="R37" i="4"/>
  <c r="R21" i="4"/>
  <c r="P52" i="4"/>
  <c r="P28" i="4"/>
  <c r="R52" i="4"/>
  <c r="N14" i="4"/>
  <c r="P14" i="4"/>
  <c r="N12" i="4"/>
  <c r="R19" i="4"/>
  <c r="R27" i="4"/>
  <c r="N47" i="4"/>
  <c r="N52" i="4"/>
  <c r="R14" i="4"/>
  <c r="P37" i="4"/>
  <c r="P53" i="4"/>
  <c r="P21" i="4"/>
  <c r="N28" i="4"/>
  <c r="R22" i="4"/>
  <c r="P20" i="4"/>
  <c r="R28" i="4"/>
  <c r="P13" i="4"/>
  <c r="N11" i="4"/>
  <c r="N37" i="4"/>
  <c r="P19" i="4"/>
  <c r="N43" i="4"/>
  <c r="N27" i="4"/>
  <c r="P34" i="4"/>
  <c r="P12" i="4"/>
  <c r="N21" i="4"/>
  <c r="N18" i="4"/>
  <c r="N19" i="4"/>
  <c r="R43" i="4"/>
  <c r="R47" i="4"/>
  <c r="B16" i="2"/>
  <c r="B15" i="2"/>
  <c r="G9" i="3"/>
  <c r="Q62" i="4"/>
  <c r="R62" i="4" s="1"/>
  <c r="R80" i="4"/>
  <c r="P80" i="4"/>
  <c r="N80" i="4"/>
  <c r="R79" i="4"/>
  <c r="P79" i="4"/>
  <c r="N79" i="4"/>
  <c r="R77" i="4"/>
  <c r="P77" i="4"/>
  <c r="N77" i="4"/>
  <c r="J77" i="4"/>
  <c r="R76" i="4"/>
  <c r="P76" i="4"/>
  <c r="N76" i="4"/>
  <c r="J76" i="4"/>
  <c r="R71" i="4"/>
  <c r="P71" i="4"/>
  <c r="N71" i="4"/>
  <c r="L71" i="4"/>
  <c r="R69" i="4"/>
  <c r="P69" i="4"/>
  <c r="N69" i="4"/>
  <c r="L69" i="4"/>
  <c r="R68" i="4"/>
  <c r="P68" i="4"/>
  <c r="N68" i="4"/>
  <c r="L68" i="4"/>
  <c r="R67" i="4"/>
  <c r="P67" i="4"/>
  <c r="N67" i="4"/>
  <c r="L67" i="4"/>
  <c r="K53" i="4"/>
  <c r="K52" i="4"/>
  <c r="S64" i="4"/>
  <c r="O62" i="4"/>
  <c r="P62" i="4" s="1"/>
  <c r="M62" i="4"/>
  <c r="K62" i="4"/>
  <c r="L62" i="4" s="1"/>
  <c r="Q58" i="4"/>
  <c r="R58" i="4" s="1"/>
  <c r="O58" i="4"/>
  <c r="P58" i="4" s="1"/>
  <c r="M58" i="4"/>
  <c r="K58" i="4"/>
  <c r="L58" i="4" s="1"/>
  <c r="K10" i="6"/>
  <c r="I10" i="6"/>
  <c r="G10" i="6"/>
  <c r="E10" i="6"/>
  <c r="C10" i="6"/>
  <c r="B14" i="2"/>
  <c r="B13" i="2"/>
  <c r="B12" i="2"/>
  <c r="B11" i="2"/>
  <c r="B10" i="2"/>
  <c r="B9" i="2"/>
  <c r="A1" i="4"/>
  <c r="K10" i="4"/>
  <c r="L10" i="4" s="1"/>
  <c r="K11" i="4"/>
  <c r="L11" i="4" s="1"/>
  <c r="S36" i="4" l="1"/>
  <c r="S22" i="4"/>
  <c r="S35" i="4"/>
  <c r="S14" i="4"/>
  <c r="J23" i="4"/>
  <c r="S18" i="4"/>
  <c r="S19" i="4"/>
  <c r="P23" i="4"/>
  <c r="P24" i="4" s="1"/>
  <c r="N23" i="4"/>
  <c r="N24" i="4" s="1"/>
  <c r="S13" i="4"/>
  <c r="S21" i="4"/>
  <c r="S12" i="4"/>
  <c r="R23" i="4"/>
  <c r="R24" i="4" s="1"/>
  <c r="S29" i="4"/>
  <c r="S20" i="4"/>
  <c r="L23" i="4"/>
  <c r="L24" i="4" s="1"/>
  <c r="P54" i="4"/>
  <c r="J54" i="4"/>
  <c r="G16" i="2" s="1"/>
  <c r="R63" i="4"/>
  <c r="N58" i="4"/>
  <c r="L63" i="4"/>
  <c r="P63" i="4"/>
  <c r="L54" i="4"/>
  <c r="I16" i="2" s="1"/>
  <c r="J63" i="4"/>
  <c r="R54" i="4"/>
  <c r="N62" i="4"/>
  <c r="S52" i="4"/>
  <c r="S23" i="4" l="1"/>
  <c r="T23" i="4" s="1"/>
  <c r="J24" i="4"/>
  <c r="S24" i="4" s="1"/>
  <c r="J55" i="4"/>
  <c r="O16" i="2"/>
  <c r="R55" i="4"/>
  <c r="L55" i="4"/>
  <c r="P55" i="4"/>
  <c r="M16" i="2"/>
  <c r="S67" i="4"/>
  <c r="S58" i="4"/>
  <c r="S68" i="4"/>
  <c r="S62" i="4"/>
  <c r="S53" i="4"/>
  <c r="N63" i="4"/>
  <c r="S63" i="4" s="1"/>
  <c r="N54" i="4"/>
  <c r="K16" i="2" l="1"/>
  <c r="N55" i="4"/>
  <c r="S55" i="4" s="1"/>
  <c r="S54" i="4"/>
  <c r="G52" i="2"/>
  <c r="G46" i="2"/>
  <c r="G39" i="2"/>
  <c r="G33" i="2"/>
  <c r="G32" i="2"/>
  <c r="G80" i="2"/>
  <c r="F26" i="4"/>
  <c r="K38" i="4"/>
  <c r="K37" i="4"/>
  <c r="L37" i="4" s="1"/>
  <c r="K34" i="4"/>
  <c r="L34" i="4" s="1"/>
  <c r="G79" i="2"/>
  <c r="G78" i="2"/>
  <c r="G77" i="2"/>
  <c r="G50" i="2"/>
  <c r="G49" i="2"/>
  <c r="G45" i="2"/>
  <c r="G44" i="2"/>
  <c r="G37" i="2"/>
  <c r="G36" i="2"/>
  <c r="G31" i="2"/>
  <c r="P16" i="2"/>
  <c r="J26" i="4" l="1"/>
  <c r="L26" i="4"/>
  <c r="N26" i="4"/>
  <c r="P26" i="4"/>
  <c r="R26" i="4"/>
  <c r="G61" i="2"/>
  <c r="C17" i="6" s="1"/>
  <c r="J39" i="4"/>
  <c r="L39" i="4"/>
  <c r="P39" i="4"/>
  <c r="G11" i="2" l="1"/>
  <c r="J40" i="4"/>
  <c r="M11" i="2"/>
  <c r="P40" i="4"/>
  <c r="I11" i="2"/>
  <c r="L40" i="4"/>
  <c r="S38" i="4"/>
  <c r="S37" i="4"/>
  <c r="S34" i="4"/>
  <c r="N39" i="4"/>
  <c r="R39" i="4"/>
  <c r="O11" i="2" l="1"/>
  <c r="R40" i="4"/>
  <c r="K11" i="2"/>
  <c r="N40" i="4"/>
  <c r="S39" i="4"/>
  <c r="P11" i="2"/>
  <c r="B3" i="4" l="1"/>
  <c r="B2" i="4"/>
  <c r="B1" i="4"/>
  <c r="I95" i="2"/>
  <c r="K95" i="2" s="1"/>
  <c r="I91" i="2"/>
  <c r="K91" i="2" s="1"/>
  <c r="M91" i="2" s="1"/>
  <c r="O91" i="2" s="1"/>
  <c r="I89" i="2"/>
  <c r="I88" i="2"/>
  <c r="K88" i="2" s="1"/>
  <c r="M88" i="2" s="1"/>
  <c r="O88" i="2" s="1"/>
  <c r="I87" i="2"/>
  <c r="K87" i="2" s="1"/>
  <c r="M87" i="2" s="1"/>
  <c r="O87" i="2" s="1"/>
  <c r="I86" i="2"/>
  <c r="I82" i="2"/>
  <c r="I81" i="2"/>
  <c r="K81" i="2" s="1"/>
  <c r="M81" i="2" s="1"/>
  <c r="O81" i="2" s="1"/>
  <c r="I80" i="2"/>
  <c r="K80" i="2" s="1"/>
  <c r="M80" i="2" s="1"/>
  <c r="O80" i="2" s="1"/>
  <c r="I79" i="2"/>
  <c r="K79" i="2" s="1"/>
  <c r="M79" i="2" s="1"/>
  <c r="O79" i="2" s="1"/>
  <c r="I78" i="2"/>
  <c r="K78" i="2" s="1"/>
  <c r="M78" i="2" s="1"/>
  <c r="O78" i="2" s="1"/>
  <c r="I77" i="2"/>
  <c r="K77" i="2" s="1"/>
  <c r="M77" i="2" s="1"/>
  <c r="O77" i="2" s="1"/>
  <c r="I74" i="2"/>
  <c r="K74" i="2" s="1"/>
  <c r="M74" i="2" s="1"/>
  <c r="O74" i="2" s="1"/>
  <c r="I73" i="2"/>
  <c r="K73" i="2" s="1"/>
  <c r="M73" i="2" s="1"/>
  <c r="O73" i="2" s="1"/>
  <c r="I72" i="2"/>
  <c r="I71" i="2"/>
  <c r="I67" i="2"/>
  <c r="K67" i="2" s="1"/>
  <c r="M67" i="2" s="1"/>
  <c r="O67" i="2" s="1"/>
  <c r="I66" i="2"/>
  <c r="K66" i="2" s="1"/>
  <c r="M66" i="2" s="1"/>
  <c r="O66" i="2" s="1"/>
  <c r="I65" i="2"/>
  <c r="K65" i="2" s="1"/>
  <c r="M65" i="2" s="1"/>
  <c r="O65" i="2" s="1"/>
  <c r="I64" i="2"/>
  <c r="K64" i="2" s="1"/>
  <c r="I52" i="2"/>
  <c r="K52" i="2" s="1"/>
  <c r="M52" i="2" s="1"/>
  <c r="O52" i="2" s="1"/>
  <c r="I50" i="2"/>
  <c r="K50" i="2" s="1"/>
  <c r="M50" i="2" s="1"/>
  <c r="O50" i="2" s="1"/>
  <c r="I49" i="2"/>
  <c r="K49" i="2" s="1"/>
  <c r="M49" i="2" s="1"/>
  <c r="O49" i="2" s="1"/>
  <c r="I45" i="2"/>
  <c r="K45" i="2" s="1"/>
  <c r="M45" i="2" s="1"/>
  <c r="O45" i="2" s="1"/>
  <c r="I44" i="2"/>
  <c r="I39" i="2"/>
  <c r="K39" i="2" s="1"/>
  <c r="M39" i="2" s="1"/>
  <c r="O39" i="2" s="1"/>
  <c r="I38" i="2"/>
  <c r="K38" i="2" s="1"/>
  <c r="M38" i="2" s="1"/>
  <c r="O38" i="2" s="1"/>
  <c r="I37" i="2"/>
  <c r="K37" i="2" s="1"/>
  <c r="M37" i="2" s="1"/>
  <c r="O37" i="2" s="1"/>
  <c r="I36" i="2"/>
  <c r="I25" i="2"/>
  <c r="K25" i="2" s="1"/>
  <c r="I33" i="2"/>
  <c r="K33" i="2" s="1"/>
  <c r="M33" i="2" s="1"/>
  <c r="O33" i="2" s="1"/>
  <c r="I32" i="2"/>
  <c r="K32" i="2" s="1"/>
  <c r="M32" i="2" s="1"/>
  <c r="O32" i="2" s="1"/>
  <c r="I31" i="2"/>
  <c r="K31" i="2" s="1"/>
  <c r="M31" i="2" s="1"/>
  <c r="O31" i="2" s="1"/>
  <c r="S73" i="4"/>
  <c r="K47" i="4"/>
  <c r="I14" i="2" s="1"/>
  <c r="G14" i="2"/>
  <c r="K43" i="4"/>
  <c r="K30" i="4"/>
  <c r="K28" i="4"/>
  <c r="K27" i="4"/>
  <c r="G9" i="2"/>
  <c r="P67" i="2"/>
  <c r="P65" i="2"/>
  <c r="P52" i="2"/>
  <c r="P81" i="2"/>
  <c r="P38" i="2"/>
  <c r="P80" i="2"/>
  <c r="P31" i="2"/>
  <c r="P37" i="2"/>
  <c r="P79" i="2"/>
  <c r="P87" i="2"/>
  <c r="P45" i="2"/>
  <c r="P91" i="2"/>
  <c r="P77" i="2"/>
  <c r="P78" i="2"/>
  <c r="P33" i="2"/>
  <c r="P32" i="2"/>
  <c r="P49" i="2"/>
  <c r="P88" i="2"/>
  <c r="P74" i="2"/>
  <c r="P50" i="2"/>
  <c r="P73" i="2"/>
  <c r="P39" i="2"/>
  <c r="P66" i="2"/>
  <c r="M14" i="2" l="1"/>
  <c r="K44" i="2"/>
  <c r="M64" i="2"/>
  <c r="K68" i="2"/>
  <c r="G21" i="6" s="1"/>
  <c r="K71" i="2"/>
  <c r="K72" i="2"/>
  <c r="K82" i="2"/>
  <c r="K89" i="2"/>
  <c r="G26" i="6" s="1"/>
  <c r="K36" i="2"/>
  <c r="M95" i="2"/>
  <c r="K96" i="2"/>
  <c r="M25" i="2"/>
  <c r="K26" i="2"/>
  <c r="G24" i="6" s="1"/>
  <c r="K86" i="2"/>
  <c r="E25" i="6"/>
  <c r="K14" i="2"/>
  <c r="O14" i="2"/>
  <c r="P48" i="4"/>
  <c r="P49" i="4" s="1"/>
  <c r="L48" i="4"/>
  <c r="L49" i="4" s="1"/>
  <c r="J48" i="4"/>
  <c r="J49" i="4" s="1"/>
  <c r="J72" i="4"/>
  <c r="Q42" i="4"/>
  <c r="O42" i="4"/>
  <c r="M42" i="4"/>
  <c r="K42" i="4"/>
  <c r="P14" i="2"/>
  <c r="K92" i="2" l="1"/>
  <c r="M44" i="2"/>
  <c r="O44" i="2" s="1"/>
  <c r="M86" i="2"/>
  <c r="G25" i="6"/>
  <c r="M89" i="2"/>
  <c r="I26" i="6" s="1"/>
  <c r="O64" i="2"/>
  <c r="M68" i="2"/>
  <c r="I21" i="6" s="1"/>
  <c r="O95" i="2"/>
  <c r="M96" i="2"/>
  <c r="M72" i="2"/>
  <c r="O25" i="2"/>
  <c r="M26" i="2"/>
  <c r="I24" i="6" s="1"/>
  <c r="M36" i="2"/>
  <c r="M82" i="2"/>
  <c r="M71" i="2"/>
  <c r="S80" i="4"/>
  <c r="S77" i="4"/>
  <c r="S79" i="4"/>
  <c r="P81" i="4"/>
  <c r="R81" i="4"/>
  <c r="N81" i="4"/>
  <c r="R44" i="4"/>
  <c r="P44" i="4"/>
  <c r="S76" i="4"/>
  <c r="R48" i="4"/>
  <c r="R49" i="4" s="1"/>
  <c r="R72" i="4"/>
  <c r="L72" i="4"/>
  <c r="J31" i="4"/>
  <c r="S28" i="4"/>
  <c r="S27" i="4"/>
  <c r="S30" i="4"/>
  <c r="K26" i="4"/>
  <c r="Q10" i="4"/>
  <c r="R10" i="4" s="1"/>
  <c r="O10" i="4"/>
  <c r="P10" i="4" s="1"/>
  <c r="M10" i="4"/>
  <c r="N10" i="4" s="1"/>
  <c r="I9" i="2"/>
  <c r="G76" i="2"/>
  <c r="I46" i="2"/>
  <c r="G30" i="2"/>
  <c r="P34" i="2"/>
  <c r="P25" i="2"/>
  <c r="P95" i="2"/>
  <c r="P44" i="2"/>
  <c r="P64" i="2"/>
  <c r="O15" i="2" l="1"/>
  <c r="M92" i="2"/>
  <c r="I22" i="6"/>
  <c r="K46" i="2"/>
  <c r="K61" i="2" s="1"/>
  <c r="G17" i="6" s="1"/>
  <c r="I61" i="2"/>
  <c r="M13" i="2"/>
  <c r="P45" i="4"/>
  <c r="O13" i="2"/>
  <c r="R45" i="4"/>
  <c r="G27" i="6"/>
  <c r="I30" i="2"/>
  <c r="O71" i="2"/>
  <c r="O36" i="2"/>
  <c r="O72" i="2"/>
  <c r="M46" i="2"/>
  <c r="M61" i="2" s="1"/>
  <c r="O89" i="2"/>
  <c r="K26" i="6" s="1"/>
  <c r="I76" i="2"/>
  <c r="O82" i="2"/>
  <c r="O26" i="2"/>
  <c r="O96" i="2"/>
  <c r="O68" i="2"/>
  <c r="O86" i="2"/>
  <c r="I25" i="6"/>
  <c r="G12" i="2"/>
  <c r="J32" i="4"/>
  <c r="N82" i="4"/>
  <c r="P82" i="4"/>
  <c r="R82" i="4"/>
  <c r="K9" i="2"/>
  <c r="M9" i="2"/>
  <c r="S26" i="4"/>
  <c r="P72" i="4"/>
  <c r="M15" i="2" s="1"/>
  <c r="R31" i="4"/>
  <c r="R32" i="4" s="1"/>
  <c r="N31" i="4"/>
  <c r="N32" i="4" s="1"/>
  <c r="L31" i="4"/>
  <c r="L32" i="4" s="1"/>
  <c r="P89" i="2"/>
  <c r="P86" i="2"/>
  <c r="P71" i="2"/>
  <c r="P36" i="2"/>
  <c r="P72" i="2"/>
  <c r="P82" i="2"/>
  <c r="O92" i="2" l="1"/>
  <c r="I27" i="6"/>
  <c r="K21" i="6"/>
  <c r="K24" i="6"/>
  <c r="O46" i="2"/>
  <c r="O61" i="2" s="1"/>
  <c r="I17" i="6"/>
  <c r="K25" i="6"/>
  <c r="K76" i="2"/>
  <c r="K30" i="2"/>
  <c r="R15" i="4"/>
  <c r="R84" i="4" s="1"/>
  <c r="O9" i="2"/>
  <c r="P31" i="4"/>
  <c r="P32" i="4" s="1"/>
  <c r="O12" i="2"/>
  <c r="K12" i="2"/>
  <c r="I12" i="2"/>
  <c r="P15" i="4"/>
  <c r="L26" i="6"/>
  <c r="P9" i="2"/>
  <c r="L25" i="6"/>
  <c r="P46" i="2"/>
  <c r="P16" i="4" l="1"/>
  <c r="P85" i="4" s="1"/>
  <c r="P84" i="4"/>
  <c r="R16" i="4"/>
  <c r="R85" i="4" s="1"/>
  <c r="M76" i="2"/>
  <c r="K83" i="2"/>
  <c r="G19" i="6" s="1"/>
  <c r="K27" i="6"/>
  <c r="M30" i="2"/>
  <c r="K40" i="2"/>
  <c r="G15" i="6" s="1"/>
  <c r="O10" i="2"/>
  <c r="M10" i="2"/>
  <c r="S32" i="4"/>
  <c r="M12" i="2"/>
  <c r="S31" i="4"/>
  <c r="A2" i="4"/>
  <c r="D9" i="3"/>
  <c r="E9" i="3"/>
  <c r="F9" i="3"/>
  <c r="D8" i="3"/>
  <c r="E8" i="3"/>
  <c r="F8" i="3"/>
  <c r="L44" i="4"/>
  <c r="C9" i="3"/>
  <c r="C8" i="3"/>
  <c r="G96" i="2"/>
  <c r="G92" i="2"/>
  <c r="G83" i="2"/>
  <c r="C19" i="6" s="1"/>
  <c r="G68" i="2"/>
  <c r="C21" i="6" s="1"/>
  <c r="G40" i="2"/>
  <c r="C15" i="6" s="1"/>
  <c r="I92" i="2"/>
  <c r="I96" i="2"/>
  <c r="I26" i="2"/>
  <c r="G26" i="2"/>
  <c r="C24" i="6" s="1"/>
  <c r="C27" i="6" s="1"/>
  <c r="P92" i="2"/>
  <c r="P96" i="2"/>
  <c r="P26" i="2"/>
  <c r="P12" i="2"/>
  <c r="I13" i="2" l="1"/>
  <c r="L45" i="4"/>
  <c r="O18" i="2"/>
  <c r="K11" i="6" s="1"/>
  <c r="O30" i="2"/>
  <c r="M40" i="2"/>
  <c r="I15" i="6" s="1"/>
  <c r="K17" i="6"/>
  <c r="O76" i="2"/>
  <c r="M83" i="2"/>
  <c r="I19" i="6" s="1"/>
  <c r="E24" i="6"/>
  <c r="M18" i="2"/>
  <c r="I11" i="6" s="1"/>
  <c r="I83" i="2"/>
  <c r="E19" i="6" s="1"/>
  <c r="S71" i="4"/>
  <c r="S69" i="4"/>
  <c r="S43" i="4"/>
  <c r="S10" i="4"/>
  <c r="S11" i="4"/>
  <c r="L81" i="4"/>
  <c r="I15" i="2" s="1"/>
  <c r="J81" i="4"/>
  <c r="G15" i="2" s="1"/>
  <c r="J44" i="4"/>
  <c r="J15" i="4"/>
  <c r="I40" i="2"/>
  <c r="E15" i="6" s="1"/>
  <c r="I68" i="2"/>
  <c r="P76" i="2"/>
  <c r="P30" i="2"/>
  <c r="P68" i="2"/>
  <c r="P61" i="2"/>
  <c r="J16" i="4" l="1"/>
  <c r="J84" i="4"/>
  <c r="G13" i="2"/>
  <c r="J45" i="4"/>
  <c r="E21" i="6"/>
  <c r="O83" i="2"/>
  <c r="K19" i="6" s="1"/>
  <c r="E27" i="6"/>
  <c r="O40" i="2"/>
  <c r="K15" i="6" s="1"/>
  <c r="E17" i="6"/>
  <c r="R86" i="4"/>
  <c r="P86" i="4"/>
  <c r="G10" i="2"/>
  <c r="S81" i="4"/>
  <c r="J82" i="4"/>
  <c r="L82" i="4"/>
  <c r="N48" i="4"/>
  <c r="N49" i="4" s="1"/>
  <c r="S47" i="4"/>
  <c r="N72" i="4"/>
  <c r="K15" i="2" s="1"/>
  <c r="S42" i="4"/>
  <c r="N44" i="4"/>
  <c r="N45" i="4" s="1"/>
  <c r="N15" i="4"/>
  <c r="L15" i="4"/>
  <c r="L84" i="4" s="1"/>
  <c r="L21" i="6"/>
  <c r="P40" i="2"/>
  <c r="L17" i="6"/>
  <c r="P15" i="2"/>
  <c r="L24" i="6"/>
  <c r="L19" i="6"/>
  <c r="L27" i="6"/>
  <c r="P83" i="2"/>
  <c r="N84" i="4" l="1"/>
  <c r="J85" i="4"/>
  <c r="G18" i="2"/>
  <c r="C11" i="6" s="1"/>
  <c r="S82" i="4"/>
  <c r="M20" i="2"/>
  <c r="K10" i="2"/>
  <c r="S45" i="4"/>
  <c r="K13" i="2"/>
  <c r="S15" i="4"/>
  <c r="I10" i="2"/>
  <c r="S72" i="4"/>
  <c r="T72" i="4" s="1"/>
  <c r="S49" i="4"/>
  <c r="S48" i="4"/>
  <c r="S44" i="4"/>
  <c r="N16" i="4"/>
  <c r="N85" i="4" s="1"/>
  <c r="L16" i="4"/>
  <c r="L85" i="4" s="1"/>
  <c r="P13" i="2"/>
  <c r="L15" i="6"/>
  <c r="P10" i="2"/>
  <c r="S84" i="4" l="1"/>
  <c r="M22" i="2"/>
  <c r="M98" i="2" s="1"/>
  <c r="M100" i="2" s="1"/>
  <c r="I12" i="6"/>
  <c r="I13" i="6" s="1"/>
  <c r="I29" i="6" s="1"/>
  <c r="T15" i="4"/>
  <c r="I18" i="2"/>
  <c r="E11" i="6" s="1"/>
  <c r="K18" i="2"/>
  <c r="G11" i="6" s="1"/>
  <c r="S16" i="4"/>
  <c r="P18" i="2"/>
  <c r="L11" i="6" l="1"/>
  <c r="I30" i="6"/>
  <c r="I31" i="6" s="1"/>
  <c r="O20" i="2"/>
  <c r="I20" i="2"/>
  <c r="L86" i="4"/>
  <c r="G20" i="2"/>
  <c r="C12" i="6" s="1"/>
  <c r="C13" i="6" s="1"/>
  <c r="C29" i="6" s="1"/>
  <c r="J86" i="4"/>
  <c r="I22" i="2" l="1"/>
  <c r="I98" i="2" s="1"/>
  <c r="I100" i="2" s="1"/>
  <c r="E12" i="6"/>
  <c r="E13" i="6" s="1"/>
  <c r="E29" i="6" s="1"/>
  <c r="O22" i="2"/>
  <c r="K12" i="6"/>
  <c r="M102" i="2"/>
  <c r="S40" i="4"/>
  <c r="G22" i="2"/>
  <c r="S85" i="4" l="1"/>
  <c r="S86" i="4" s="1"/>
  <c r="K13" i="6"/>
  <c r="K29" i="6" s="1"/>
  <c r="O98" i="2"/>
  <c r="O100" i="2" s="1"/>
  <c r="I102" i="2"/>
  <c r="E30" i="6"/>
  <c r="E31" i="6" s="1"/>
  <c r="K20" i="2"/>
  <c r="N86" i="4"/>
  <c r="G98" i="2"/>
  <c r="G100" i="2" s="1"/>
  <c r="P20" i="2"/>
  <c r="G12" i="6" l="1"/>
  <c r="O102" i="2"/>
  <c r="G102" i="2"/>
  <c r="C30" i="6"/>
  <c r="C31" i="6" s="1"/>
  <c r="K22" i="2"/>
  <c r="P22" i="2"/>
  <c r="K98" i="2" l="1"/>
  <c r="K100" i="2" s="1"/>
  <c r="K30" i="6"/>
  <c r="G13" i="6"/>
  <c r="G29" i="6" s="1"/>
  <c r="P98" i="2"/>
  <c r="P100" i="2"/>
  <c r="L12" i="6"/>
  <c r="G30" i="6" l="1"/>
  <c r="K31" i="6"/>
  <c r="K102" i="2"/>
  <c r="L13" i="6"/>
  <c r="P102" i="2"/>
  <c r="G31" i="6" l="1"/>
  <c r="L30" i="6"/>
  <c r="L31" i="6"/>
  <c r="L29" i="6"/>
</calcChain>
</file>

<file path=xl/comments1.xml><?xml version="1.0" encoding="utf-8"?>
<comments xmlns="http://schemas.openxmlformats.org/spreadsheetml/2006/main">
  <authors>
    <author>Karen Kittredge</author>
  </authors>
  <commentList>
    <comment ref="A8" authorId="0">
      <text>
        <r>
          <rPr>
            <b/>
            <sz val="10"/>
            <color indexed="81"/>
            <rFont val="Tahoma"/>
            <family val="2"/>
          </rPr>
          <t>Karen Kittredge:</t>
        </r>
        <r>
          <rPr>
            <sz val="10"/>
            <color indexed="81"/>
            <rFont val="Tahoma"/>
            <family val="2"/>
          </rPr>
          <t xml:space="preserve">
Personnel cost figures should be entered on the salary worksheet tab.
</t>
        </r>
      </text>
    </comment>
  </commentList>
</comments>
</file>

<file path=xl/comments2.xml><?xml version="1.0" encoding="utf-8"?>
<comments xmlns="http://schemas.openxmlformats.org/spreadsheetml/2006/main">
  <authors>
    <author>software</author>
  </authors>
  <commentList>
    <comment ref="I26" authorId="0">
      <text>
        <r>
          <rPr>
            <sz val="9"/>
            <color indexed="81"/>
            <rFont val="Tahoma"/>
            <family val="2"/>
          </rPr>
          <t xml:space="preserve">Use the dropdown to indicate how many months of summer salary: for one month choose 10.6%, for two, choose 21.1%, for three choose 31.7%
</t>
        </r>
      </text>
    </comment>
    <comment ref="I27" authorId="0">
      <text>
        <r>
          <rPr>
            <sz val="9"/>
            <color indexed="81"/>
            <rFont val="Tahoma"/>
            <family val="2"/>
          </rPr>
          <t>Use the dropdown to indicate how many months of summer salary: for one month choose 10.6%, for two, choose 21.1%, for three choose 31.7%</t>
        </r>
      </text>
    </comment>
    <comment ref="I28" authorId="0">
      <text>
        <r>
          <rPr>
            <sz val="9"/>
            <color indexed="81"/>
            <rFont val="Tahoma"/>
            <family val="2"/>
          </rPr>
          <t>Use the dropdown to indicate how many months of summer salary: for one month choose 10.6%, for two, choose 21.1%, for three choose 31.7%</t>
        </r>
      </text>
    </comment>
    <comment ref="I29" authorId="0">
      <text>
        <r>
          <rPr>
            <sz val="9"/>
            <color indexed="81"/>
            <rFont val="Tahoma"/>
            <family val="2"/>
          </rPr>
          <t>Use the dropdown to indicate how many months of summer salary: for one month choose 10.6%, for two, choose 21.1%, for three choose 31.7%</t>
        </r>
      </text>
    </comment>
    <comment ref="I30" authorId="0">
      <text>
        <r>
          <rPr>
            <sz val="9"/>
            <color indexed="81"/>
            <rFont val="Tahoma"/>
            <family val="2"/>
          </rPr>
          <t>Use the dropdown to indicate how many months of summer salary: for one month choose 10.6%, for two, choose 21.1%, for three choose 31.7%</t>
        </r>
      </text>
    </comment>
  </commentList>
</comments>
</file>

<file path=xl/sharedStrings.xml><?xml version="1.0" encoding="utf-8"?>
<sst xmlns="http://schemas.openxmlformats.org/spreadsheetml/2006/main" count="375" uniqueCount="203">
  <si>
    <t>Principal Investigator:</t>
  </si>
  <si>
    <t>Sponsor</t>
  </si>
  <si>
    <t>Year 1</t>
  </si>
  <si>
    <t>Year 2</t>
  </si>
  <si>
    <t>Total All Years</t>
  </si>
  <si>
    <t>Total Direct Costs</t>
  </si>
  <si>
    <t>Title</t>
  </si>
  <si>
    <t>Fringe</t>
  </si>
  <si>
    <t>FY15</t>
  </si>
  <si>
    <t>FY16</t>
  </si>
  <si>
    <t>Start Date:</t>
  </si>
  <si>
    <t>End Date:</t>
  </si>
  <si>
    <t>Faculty &amp; Other Academic</t>
  </si>
  <si>
    <t>Exempt (Fringe + Vacation)</t>
  </si>
  <si>
    <t>Non-Exempt (Fringe + Vacation)</t>
  </si>
  <si>
    <t>Enrolled Students</t>
  </si>
  <si>
    <t>Temporary, Unenrolled</t>
  </si>
  <si>
    <t>Student Travel</t>
  </si>
  <si>
    <t>Faculty Travel</t>
  </si>
  <si>
    <t>Materials and Supplies</t>
  </si>
  <si>
    <t>Reproduction / Maps</t>
  </si>
  <si>
    <t>Photocopying</t>
  </si>
  <si>
    <t>Writing / Editing / Translating</t>
  </si>
  <si>
    <t>Graphic Design</t>
  </si>
  <si>
    <t>Printing</t>
  </si>
  <si>
    <t>Other (Specify)</t>
  </si>
  <si>
    <t>Total Publication</t>
  </si>
  <si>
    <t>Total Costs (Direct + Indirect)</t>
  </si>
  <si>
    <t>Total Equipment</t>
  </si>
  <si>
    <t>Itemize Equipment over $5,000</t>
  </si>
  <si>
    <t>Total Subcontract</t>
  </si>
  <si>
    <t>A. Personnel Costs</t>
  </si>
  <si>
    <t>B. Equipment</t>
  </si>
  <si>
    <t>Total Other Direct Costs</t>
  </si>
  <si>
    <t>E. Publication Expenses</t>
  </si>
  <si>
    <t>Consultants (Specify)</t>
  </si>
  <si>
    <t>Subcontract to other institution/agency (Specify)</t>
  </si>
  <si>
    <t>Professional Exempt Staff</t>
  </si>
  <si>
    <t>D. Course Support</t>
  </si>
  <si>
    <t>Total Course Support</t>
  </si>
  <si>
    <t>C. Research Travel</t>
  </si>
  <si>
    <t>Research Assistant</t>
  </si>
  <si>
    <t>Total Research Travel</t>
  </si>
  <si>
    <t>Catering</t>
  </si>
  <si>
    <t>Room Rental</t>
  </si>
  <si>
    <t>Security or Cleaning Expenses</t>
  </si>
  <si>
    <t>Supplies</t>
  </si>
  <si>
    <t>Total Conference Expenses</t>
  </si>
  <si>
    <t>G.  Other Direct Costs</t>
  </si>
  <si>
    <t>H. Subcontract</t>
  </si>
  <si>
    <t>FY17</t>
  </si>
  <si>
    <t>F. Workshop Expenses</t>
  </si>
  <si>
    <t>Notes</t>
  </si>
  <si>
    <t>Printing Materials</t>
  </si>
  <si>
    <t>Fringe Costs</t>
  </si>
  <si>
    <t>Principal Investigator</t>
  </si>
  <si>
    <t>% Effort</t>
  </si>
  <si>
    <t>FY18</t>
  </si>
  <si>
    <t>Fringe &amp; Vacation Assessment Rates</t>
  </si>
  <si>
    <t>University Area</t>
  </si>
  <si>
    <t>6010, 6020, 6030, 6040</t>
  </si>
  <si>
    <t>Post-Docs</t>
  </si>
  <si>
    <t>6150</t>
  </si>
  <si>
    <t>Teaching Assistants</t>
  </si>
  <si>
    <t>6152</t>
  </si>
  <si>
    <t>6050, 6051</t>
  </si>
  <si>
    <t>6070, 6071, 6080</t>
  </si>
  <si>
    <t>6090, 6120</t>
  </si>
  <si>
    <t>Extra Compensation, Pensionable</t>
  </si>
  <si>
    <t>6190, 6191</t>
  </si>
  <si>
    <t>Extra Compensation, Non-pensionable</t>
  </si>
  <si>
    <t>6200-6204</t>
  </si>
  <si>
    <t>6110</t>
  </si>
  <si>
    <t>Admin &amp; Professional</t>
  </si>
  <si>
    <t>Vacation Fringe</t>
  </si>
  <si>
    <t>Clerical/Technical, Service and Trade</t>
  </si>
  <si>
    <t>Project Start Date:</t>
  </si>
  <si>
    <t>Project End Date:</t>
  </si>
  <si>
    <t>Cost of Living Increase</t>
  </si>
  <si>
    <t>Faculty Increase</t>
  </si>
  <si>
    <t>Staff, RA, &amp; Post-Doc Increase</t>
  </si>
  <si>
    <t>Position</t>
  </si>
  <si>
    <t>Position Type</t>
  </si>
  <si>
    <t>Object Code</t>
  </si>
  <si>
    <t>Name</t>
  </si>
  <si>
    <t>FTE</t>
  </si>
  <si>
    <t>Total</t>
  </si>
  <si>
    <t>Project Total</t>
  </si>
  <si>
    <t>Faculty</t>
  </si>
  <si>
    <t>Principal Investigator Summer Salary</t>
  </si>
  <si>
    <t xml:space="preserve">Faculty </t>
  </si>
  <si>
    <t>Other Faculty</t>
  </si>
  <si>
    <t>Faculty Fringe</t>
  </si>
  <si>
    <t>Senior Research Associate</t>
  </si>
  <si>
    <t>Exempt</t>
  </si>
  <si>
    <t>Specialist</t>
  </si>
  <si>
    <t>Subtotal Exempt Staff</t>
  </si>
  <si>
    <t>Exempt Fringe</t>
  </si>
  <si>
    <t>Clerical/Technical</t>
  </si>
  <si>
    <t>Non-exempt</t>
  </si>
  <si>
    <t>Staff Assistant</t>
  </si>
  <si>
    <t>Subtotal Non-Exempt Staff</t>
  </si>
  <si>
    <t>Non-Exempt Fringe</t>
  </si>
  <si>
    <t>Grad Student</t>
  </si>
  <si>
    <t>Post Doc</t>
  </si>
  <si>
    <t>Post-Doc</t>
  </si>
  <si>
    <t>Subtotal PostDoc</t>
  </si>
  <si>
    <t>PostDoc Fringe</t>
  </si>
  <si>
    <t>Subtotal Salary</t>
  </si>
  <si>
    <t>Subtotal Fringe</t>
  </si>
  <si>
    <t>Total Salary + Fringe</t>
  </si>
  <si>
    <t>Number of Project Months in first Harvard FY</t>
  </si>
  <si>
    <t>FY19</t>
  </si>
  <si>
    <t>Year 3</t>
  </si>
  <si>
    <t>Year 4</t>
  </si>
  <si>
    <t>Year 5</t>
  </si>
  <si>
    <t>Speakers</t>
  </si>
  <si>
    <t>Grant Year 1</t>
  </si>
  <si>
    <t>Grant Year 2</t>
  </si>
  <si>
    <t>Grant Year 3</t>
  </si>
  <si>
    <t>Grant Year 4</t>
  </si>
  <si>
    <t>Grant Year 5</t>
  </si>
  <si>
    <t>Faculty Summer Salary</t>
  </si>
  <si>
    <t>Subtotal Faculty Summer</t>
  </si>
  <si>
    <t>Hourly Rate</t>
  </si>
  <si>
    <t>Hours/week</t>
  </si>
  <si>
    <t>Weeks</t>
  </si>
  <si>
    <t>Research Assistant Summer (Monthly)</t>
  </si>
  <si>
    <t>Research Assistant Summer (Hourly)</t>
  </si>
  <si>
    <t>Cost of Living Assumption</t>
  </si>
  <si>
    <t>Cost</t>
  </si>
  <si>
    <t>Subtotal Senior Faculty</t>
  </si>
  <si>
    <t>Subtotal Other Faculty</t>
  </si>
  <si>
    <t>Non-Exempt Staff</t>
  </si>
  <si>
    <t>Research and Teaching Assistants</t>
  </si>
  <si>
    <t>Post Docs</t>
  </si>
  <si>
    <t>Research Assistant (Hourly) Fringe</t>
  </si>
  <si>
    <t>Senior Faculty</t>
  </si>
  <si>
    <t>Hotel</t>
  </si>
  <si>
    <t>Per Diems</t>
  </si>
  <si>
    <t>FTE Salary Base</t>
  </si>
  <si>
    <t>Project Period Start</t>
  </si>
  <si>
    <t>Project Period End</t>
  </si>
  <si>
    <t>Honoraria</t>
  </si>
  <si>
    <t>7650, 7670</t>
  </si>
  <si>
    <t>Summer Months</t>
  </si>
  <si>
    <t>FY20</t>
  </si>
  <si>
    <t>On Site Ground Transportation</t>
  </si>
  <si>
    <t>Ground Transportation</t>
  </si>
  <si>
    <t>Indirect Costs</t>
  </si>
  <si>
    <t>Trips</t>
  </si>
  <si>
    <t>People</t>
  </si>
  <si>
    <t>Days</t>
  </si>
  <si>
    <t>Project Start Date</t>
  </si>
  <si>
    <t>Project End Date</t>
  </si>
  <si>
    <t>Personnel Costs</t>
  </si>
  <si>
    <t>Project Title</t>
  </si>
  <si>
    <t>Project Sponsor</t>
  </si>
  <si>
    <t>Workshop Costs</t>
  </si>
  <si>
    <t>Publication Expenses</t>
  </si>
  <si>
    <t>Other Direct Costs</t>
  </si>
  <si>
    <t>Equipment</t>
  </si>
  <si>
    <t>Supplies, Materials, and Reproduction</t>
  </si>
  <si>
    <t>Consultants, Subcontracts and Other</t>
  </si>
  <si>
    <t>Total Direct Expenses</t>
  </si>
  <si>
    <t>Overhead on Direct Expenses</t>
  </si>
  <si>
    <t>Assumptions</t>
  </si>
  <si>
    <t>All Grants are assumed to run for full years. Partial year grants should have the effort figures adjusted for the final year so that they represent % of full year effort. (So for example an 18 month grant that the PI is at 50% effort on should have 25% effort entered for the last year. 50% times 6 months remaining divided by 12 months = 25%)</t>
  </si>
  <si>
    <t>By default, the spreadsheet assumes that effort percentages will be constant across the years of the grant, though this can be manually edited in the salary worksheet.</t>
  </si>
  <si>
    <t>Local project meetings and meals</t>
  </si>
  <si>
    <t>Course Materials</t>
  </si>
  <si>
    <t>Printing and Plotting</t>
  </si>
  <si>
    <t>The spreadsheet assumes all costs are subject to overhead.</t>
  </si>
  <si>
    <t>Research Travel</t>
  </si>
  <si>
    <t>Expenses are assumed to be distributed evenly across the years of the grant with a slight increase to account for inflation. Expenses which will not be evenly distributed (for example a grant which has a single workshop across two years) should be entered manually into the appropriate year column of the main budget spreadsheet.</t>
  </si>
  <si>
    <t>Grants are assumed to start in FY15. For grants starting in later years, delete the FY15 column (Column C) in the fringe rates table and add a FY21 column to the right of the fringe rates table.</t>
  </si>
  <si>
    <t>Course Support</t>
  </si>
  <si>
    <t>On Site Group Ground Transportation</t>
  </si>
  <si>
    <t>Trips/Event</t>
  </si>
  <si>
    <t>Total Salary</t>
  </si>
  <si>
    <t>Total Salary and Fringe</t>
  </si>
  <si>
    <t>Airfare (economy)</t>
  </si>
  <si>
    <t>Design Critics</t>
  </si>
  <si>
    <t>Rate:</t>
  </si>
  <si>
    <t>PI Additional Effort</t>
  </si>
  <si>
    <t>PI Course Buyout</t>
  </si>
  <si>
    <t>Research Associates - Other Fac.</t>
  </si>
  <si>
    <t>Research Associates</t>
  </si>
  <si>
    <t>PER DIEMS: The per diem rate for M&amp;IE includes the following items: all meals, room service, laundry, dry cleaning and pressing of clothing, and fees and tips for persons who provide services, such as food servers and luggage handlers.</t>
  </si>
  <si>
    <t>Research Associates - Other Faculty</t>
  </si>
  <si>
    <t>Note: Harvard Policy is to only cover 95% of summer salary from grants</t>
  </si>
  <si>
    <t>PI Instruction</t>
  </si>
  <si>
    <t>Faculty Instruction</t>
  </si>
  <si>
    <t>Faculty Additional Effort</t>
  </si>
  <si>
    <t>Faculty Course Buyout</t>
  </si>
  <si>
    <t>Subtotal Principal Investigator</t>
  </si>
  <si>
    <t>Fringe and salary calculations are based on the assumption that grants begin on the first of the month. Grants which begin on other dates (particularly those which begin in the last couple days of the month) may result in incorrect months or fiscal years displayed in column headings, and slight variations (on the order of a tenth of a percent) in salary and fringe calculations.</t>
  </si>
  <si>
    <t>Research Assistant Academic Year (Hourly)</t>
  </si>
  <si>
    <t>Subtotal RA Summer Monthly</t>
  </si>
  <si>
    <t>Subtotal RA AY Hourly</t>
  </si>
  <si>
    <t>Subtotal RA Summer Hourly</t>
  </si>
  <si>
    <t>RA AY Hourly Fringe</t>
  </si>
  <si>
    <t>RA Summer Monthly Fringe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</si>
</sst>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m/d/yy;@"/>
    <numFmt numFmtId="165" formatCode="0.0%"/>
    <numFmt numFmtId="166" formatCode="General_)"/>
    <numFmt numFmtId="167" formatCode="dd\-mm\-yyyy;@"/>
    <numFmt numFmtId="168" formatCode="[$-F800]dddd\,\ mmmm\ dd\,\ yyyy"/>
  </numFmts>
  <fonts count="28" x14ac:knownFonts="1">
    <font>
      <sz val="10"/>
      <name val="Arial"/>
    </font>
    <font>
      <sz val="11"/>
      <color theme="1"/>
      <name val="Calibri"/>
      <family val="2"/>
      <scheme val="minor"/>
    </font>
    <font>
      <sz val="10"/>
      <name val="Arial"/>
      <family val="2"/>
    </font>
    <font>
      <sz val="8"/>
      <name val="Arial"/>
      <family val="2"/>
    </font>
    <font>
      <sz val="10"/>
      <color indexed="81"/>
      <name val="Tahoma"/>
      <family val="2"/>
    </font>
    <font>
      <b/>
      <sz val="10"/>
      <color indexed="81"/>
      <name val="Tahoma"/>
      <family val="2"/>
    </font>
    <font>
      <sz val="11"/>
      <name val="Times New Roman"/>
      <family val="1"/>
    </font>
    <font>
      <b/>
      <sz val="11"/>
      <name val="Times New Roman"/>
      <family val="1"/>
    </font>
    <font>
      <i/>
      <sz val="11"/>
      <name val="Times New Roman"/>
      <family val="1"/>
    </font>
    <font>
      <u/>
      <sz val="11"/>
      <name val="Times New Roman"/>
      <family val="1"/>
    </font>
    <font>
      <b/>
      <sz val="11"/>
      <color indexed="12"/>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i/>
      <sz val="10"/>
      <name val="Calibri"/>
      <family val="2"/>
      <scheme val="minor"/>
    </font>
    <font>
      <sz val="10"/>
      <name val="Courier"/>
      <family val="3"/>
    </font>
    <font>
      <sz val="10"/>
      <name val="MS Sans Serif"/>
      <family val="2"/>
    </font>
    <font>
      <b/>
      <sz val="10"/>
      <name val="Arial"/>
      <family val="2"/>
    </font>
    <font>
      <i/>
      <u/>
      <sz val="11"/>
      <name val="Times New Roman"/>
      <family val="1"/>
    </font>
    <font>
      <b/>
      <u/>
      <sz val="10"/>
      <name val="Calibri"/>
      <family val="2"/>
      <scheme val="minor"/>
    </font>
    <font>
      <b/>
      <u val="singleAccounting"/>
      <sz val="10"/>
      <name val="Calibri"/>
      <family val="2"/>
      <scheme val="minor"/>
    </font>
    <font>
      <sz val="9"/>
      <color indexed="81"/>
      <name val="Tahoma"/>
      <family val="2"/>
    </font>
    <font>
      <b/>
      <sz val="12"/>
      <name val="Arial"/>
      <family val="2"/>
    </font>
    <font>
      <b/>
      <u/>
      <sz val="10"/>
      <name val="Arial"/>
      <family val="2"/>
    </font>
    <font>
      <b/>
      <i/>
      <sz val="10"/>
      <name val="Arial"/>
      <family val="2"/>
    </font>
    <font>
      <b/>
      <i/>
      <sz val="11"/>
      <name val="Times New Roman"/>
      <family val="1"/>
    </font>
    <font>
      <i/>
      <sz val="10"/>
      <name val="Arial"/>
      <family val="2"/>
    </font>
  </fonts>
  <fills count="14">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FF4D2F"/>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thin">
        <color indexed="15"/>
      </left>
      <right style="thin">
        <color indexed="15"/>
      </right>
      <top style="thin">
        <color indexed="15"/>
      </top>
      <bottom style="thin">
        <color indexed="15"/>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ck">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auto="1"/>
      </top>
      <bottom/>
      <diagonal/>
    </border>
  </borders>
  <cellStyleXfs count="12">
    <xf numFmtId="0" fontId="0" fillId="0" borderId="0"/>
    <xf numFmtId="0" fontId="2" fillId="0" borderId="0"/>
    <xf numFmtId="43" fontId="2" fillId="0" borderId="0" applyFont="0" applyFill="0" applyBorder="0" applyAlignment="0" applyProtection="0"/>
    <xf numFmtId="3" fontId="2" fillId="0" borderId="9" applyFill="0" applyBorder="0"/>
    <xf numFmtId="166" fontId="16" fillId="0" borderId="0"/>
    <xf numFmtId="9" fontId="17"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0" applyNumberFormat="0" applyFont="0" applyAlignment="0" applyProtection="0"/>
  </cellStyleXfs>
  <cellXfs count="265">
    <xf numFmtId="0" fontId="0" fillId="0" borderId="0" xfId="0"/>
    <xf numFmtId="0" fontId="6" fillId="0" borderId="0" xfId="0" applyFont="1"/>
    <xf numFmtId="3" fontId="6" fillId="0" borderId="0" xfId="0" applyNumberFormat="1" applyFont="1"/>
    <xf numFmtId="0" fontId="7" fillId="0" borderId="0" xfId="0" applyFont="1"/>
    <xf numFmtId="0" fontId="6" fillId="0" borderId="0" xfId="0" applyFont="1" applyFill="1" applyBorder="1" applyAlignment="1">
      <alignment horizontal="left" wrapText="1"/>
    </xf>
    <xf numFmtId="0" fontId="7" fillId="0" borderId="5" xfId="0" applyFont="1" applyBorder="1"/>
    <xf numFmtId="0" fontId="9" fillId="0" borderId="0" xfId="0" applyFont="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xf numFmtId="0" fontId="6" fillId="0" borderId="0" xfId="0" applyFont="1" applyBorder="1"/>
    <xf numFmtId="3" fontId="7" fillId="0" borderId="0" xfId="0" applyNumberFormat="1" applyFont="1"/>
    <xf numFmtId="0" fontId="6" fillId="0" borderId="5" xfId="0" applyFont="1" applyBorder="1"/>
    <xf numFmtId="0" fontId="6" fillId="0" borderId="5" xfId="0" applyFont="1" applyBorder="1" applyAlignment="1"/>
    <xf numFmtId="0" fontId="6" fillId="0" borderId="5" xfId="0" applyFont="1" applyBorder="1" applyAlignment="1">
      <alignment horizontal="left"/>
    </xf>
    <xf numFmtId="0" fontId="6" fillId="0" borderId="0" xfId="0" applyFont="1" applyBorder="1" applyAlignment="1">
      <alignment horizontal="left" indent="2"/>
    </xf>
    <xf numFmtId="3" fontId="7" fillId="0" borderId="1" xfId="0" applyNumberFormat="1" applyFont="1" applyBorder="1"/>
    <xf numFmtId="3" fontId="10" fillId="0" borderId="3" xfId="0" applyNumberFormat="1" applyFont="1" applyFill="1" applyBorder="1" applyAlignment="1">
      <alignment horizontal="left"/>
    </xf>
    <xf numFmtId="3" fontId="10" fillId="0" borderId="0" xfId="0" applyNumberFormat="1" applyFont="1" applyFill="1" applyBorder="1" applyAlignment="1">
      <alignment horizontal="left"/>
    </xf>
    <xf numFmtId="0" fontId="11" fillId="0" borderId="0" xfId="0" applyFont="1"/>
    <xf numFmtId="3" fontId="10" fillId="0" borderId="4" xfId="0" applyNumberFormat="1" applyFont="1" applyFill="1" applyBorder="1" applyAlignment="1">
      <alignment horizontal="center"/>
    </xf>
    <xf numFmtId="0" fontId="12" fillId="4" borderId="2" xfId="0" applyFont="1" applyFill="1" applyBorder="1" applyAlignment="1">
      <alignment horizontal="center"/>
    </xf>
    <xf numFmtId="0" fontId="11" fillId="0" borderId="3" xfId="0" applyFont="1" applyFill="1" applyBorder="1" applyAlignment="1">
      <alignment horizontal="right"/>
    </xf>
    <xf numFmtId="164" fontId="12" fillId="4" borderId="3" xfId="0" applyNumberFormat="1" applyFont="1" applyFill="1" applyBorder="1" applyAlignment="1">
      <alignment horizontal="center" wrapText="1"/>
    </xf>
    <xf numFmtId="3" fontId="11" fillId="0" borderId="4" xfId="0" applyNumberFormat="1" applyFont="1" applyFill="1" applyBorder="1" applyAlignment="1">
      <alignment horizontal="right"/>
    </xf>
    <xf numFmtId="0" fontId="11" fillId="0" borderId="2" xfId="0" applyFont="1" applyFill="1" applyBorder="1"/>
    <xf numFmtId="49" fontId="11" fillId="0" borderId="2" xfId="0" applyNumberFormat="1" applyFont="1" applyFill="1" applyBorder="1"/>
    <xf numFmtId="165" fontId="11" fillId="0" borderId="2" xfId="0" applyNumberFormat="1" applyFont="1" applyFill="1" applyBorder="1" applyAlignment="1">
      <alignment horizontal="center"/>
    </xf>
    <xf numFmtId="165" fontId="11" fillId="2" borderId="2" xfId="0" applyNumberFormat="1" applyFont="1" applyFill="1" applyBorder="1" applyAlignment="1">
      <alignment horizontal="center"/>
    </xf>
    <xf numFmtId="10" fontId="11" fillId="0" borderId="0" xfId="0" applyNumberFormat="1" applyFont="1" applyAlignment="1">
      <alignment horizontal="center"/>
    </xf>
    <xf numFmtId="0" fontId="13" fillId="0" borderId="0" xfId="1" applyFont="1"/>
    <xf numFmtId="14" fontId="13" fillId="0" borderId="0" xfId="1" applyNumberFormat="1" applyFont="1"/>
    <xf numFmtId="0" fontId="13" fillId="0" borderId="0" xfId="1" applyFont="1" applyFill="1"/>
    <xf numFmtId="0" fontId="14" fillId="0" borderId="0" xfId="1" applyFont="1" applyFill="1"/>
    <xf numFmtId="0" fontId="13" fillId="5" borderId="0" xfId="1" applyFont="1" applyFill="1"/>
    <xf numFmtId="0" fontId="14" fillId="4" borderId="0" xfId="1" applyFont="1" applyFill="1" applyAlignment="1">
      <alignment horizontal="center"/>
    </xf>
    <xf numFmtId="0" fontId="13" fillId="0" borderId="0" xfId="1" applyFont="1" applyBorder="1"/>
    <xf numFmtId="0" fontId="14" fillId="0" borderId="8" xfId="1" applyFont="1" applyBorder="1" applyAlignment="1">
      <alignment wrapText="1"/>
    </xf>
    <xf numFmtId="0" fontId="13" fillId="0" borderId="8" xfId="1" applyFont="1" applyBorder="1"/>
    <xf numFmtId="0" fontId="13" fillId="0" borderId="0" xfId="1" applyFont="1" applyAlignment="1">
      <alignment wrapText="1"/>
    </xf>
    <xf numFmtId="43" fontId="13" fillId="0" borderId="0" xfId="2" applyFont="1"/>
    <xf numFmtId="43" fontId="13" fillId="0" borderId="0" xfId="2" applyFont="1" applyFill="1"/>
    <xf numFmtId="0" fontId="15" fillId="6" borderId="0" xfId="1" applyFont="1" applyFill="1"/>
    <xf numFmtId="43" fontId="15" fillId="6" borderId="0" xfId="2" applyFont="1" applyFill="1"/>
    <xf numFmtId="43" fontId="14" fillId="6" borderId="0" xfId="2" applyFont="1" applyFill="1"/>
    <xf numFmtId="0" fontId="14" fillId="7" borderId="0" xfId="1" applyFont="1" applyFill="1"/>
    <xf numFmtId="43" fontId="14" fillId="7" borderId="0" xfId="1" applyNumberFormat="1" applyFont="1" applyFill="1"/>
    <xf numFmtId="0" fontId="2" fillId="0" borderId="0" xfId="0" applyFont="1" applyFill="1" applyAlignment="1">
      <alignment horizontal="left"/>
    </xf>
    <xf numFmtId="0" fontId="2" fillId="0" borderId="0" xfId="0" applyFont="1" applyFill="1" applyAlignment="1">
      <alignment horizontal="right"/>
    </xf>
    <xf numFmtId="3" fontId="13" fillId="0" borderId="0" xfId="1" applyNumberFormat="1" applyFont="1"/>
    <xf numFmtId="0" fontId="6" fillId="0" borderId="6" xfId="0" applyFont="1" applyBorder="1"/>
    <xf numFmtId="0" fontId="6" fillId="0" borderId="6" xfId="0" applyFont="1" applyBorder="1" applyAlignment="1"/>
    <xf numFmtId="0" fontId="6" fillId="0" borderId="6" xfId="0" applyFont="1" applyBorder="1" applyAlignment="1">
      <alignment horizontal="left"/>
    </xf>
    <xf numFmtId="0" fontId="7" fillId="0" borderId="6" xfId="0" applyFont="1" applyBorder="1"/>
    <xf numFmtId="0" fontId="14" fillId="4" borderId="0" xfId="1" applyFont="1" applyFill="1" applyAlignment="1">
      <alignment horizontal="left"/>
    </xf>
    <xf numFmtId="0" fontId="20" fillId="0" borderId="0" xfId="1" applyFont="1"/>
    <xf numFmtId="0" fontId="14" fillId="4" borderId="0" xfId="1" applyFont="1" applyFill="1" applyBorder="1" applyAlignment="1">
      <alignment horizontal="center"/>
    </xf>
    <xf numFmtId="43" fontId="13" fillId="0" borderId="0" xfId="2" applyFont="1" applyBorder="1"/>
    <xf numFmtId="43" fontId="14" fillId="6" borderId="0" xfId="2" applyFont="1" applyFill="1" applyBorder="1"/>
    <xf numFmtId="0" fontId="15" fillId="0" borderId="0" xfId="1" applyFont="1" applyFill="1"/>
    <xf numFmtId="43" fontId="15" fillId="0" borderId="0" xfId="2" applyFont="1" applyFill="1"/>
    <xf numFmtId="43" fontId="14" fillId="0" borderId="0" xfId="2" applyFont="1" applyFill="1"/>
    <xf numFmtId="43" fontId="14" fillId="0" borderId="0" xfId="2" applyFont="1" applyFill="1" applyBorder="1"/>
    <xf numFmtId="43" fontId="13" fillId="0" borderId="0" xfId="2" applyNumberFormat="1" applyFont="1"/>
    <xf numFmtId="43" fontId="14" fillId="6" borderId="0" xfId="2" applyNumberFormat="1" applyFont="1" applyFill="1"/>
    <xf numFmtId="43" fontId="13" fillId="0" borderId="0" xfId="1" applyNumberFormat="1" applyFont="1"/>
    <xf numFmtId="43" fontId="14" fillId="0" borderId="0" xfId="2" applyNumberFormat="1" applyFont="1" applyFill="1"/>
    <xf numFmtId="43" fontId="6" fillId="0" borderId="0" xfId="0" applyNumberFormat="1" applyFont="1"/>
    <xf numFmtId="43" fontId="6" fillId="0" borderId="0" xfId="0" applyNumberFormat="1" applyFont="1" applyAlignment="1">
      <alignment horizontal="left"/>
    </xf>
    <xf numFmtId="43" fontId="7" fillId="0" borderId="0" xfId="0" applyNumberFormat="1" applyFont="1" applyBorder="1" applyAlignment="1">
      <alignment horizontal="center"/>
    </xf>
    <xf numFmtId="43" fontId="7" fillId="0" borderId="0" xfId="0" applyNumberFormat="1" applyFont="1" applyBorder="1" applyAlignment="1">
      <alignment horizontal="center" wrapText="1"/>
    </xf>
    <xf numFmtId="43" fontId="6" fillId="0" borderId="0" xfId="0" applyNumberFormat="1" applyFont="1" applyAlignment="1">
      <alignment horizontal="right"/>
    </xf>
    <xf numFmtId="43" fontId="7" fillId="0" borderId="0" xfId="0" applyNumberFormat="1" applyFont="1" applyBorder="1" applyAlignment="1">
      <alignment horizontal="right"/>
    </xf>
    <xf numFmtId="43" fontId="6" fillId="0" borderId="0" xfId="0" applyNumberFormat="1" applyFont="1" applyBorder="1" applyAlignment="1">
      <alignment horizontal="right"/>
    </xf>
    <xf numFmtId="43" fontId="6" fillId="0" borderId="0" xfId="0" applyNumberFormat="1" applyFont="1" applyAlignment="1">
      <alignment horizontal="center"/>
    </xf>
    <xf numFmtId="43" fontId="21" fillId="0" borderId="0" xfId="2" applyFont="1" applyFill="1"/>
    <xf numFmtId="0" fontId="21" fillId="0" borderId="0" xfId="1" applyFont="1" applyFill="1"/>
    <xf numFmtId="0" fontId="13" fillId="0" borderId="0" xfId="1" applyFont="1" applyFill="1" applyBorder="1"/>
    <xf numFmtId="9" fontId="13" fillId="0" borderId="0" xfId="1" applyNumberFormat="1" applyFont="1" applyFill="1" applyBorder="1"/>
    <xf numFmtId="10" fontId="13" fillId="0" borderId="0" xfId="1" applyNumberFormat="1" applyFont="1" applyFill="1" applyBorder="1"/>
    <xf numFmtId="0" fontId="14" fillId="0" borderId="0" xfId="1" applyFont="1" applyFill="1" applyBorder="1" applyAlignment="1">
      <alignment horizontal="center"/>
    </xf>
    <xf numFmtId="0" fontId="13" fillId="0" borderId="0" xfId="1" applyFont="1" applyFill="1" applyBorder="1" applyAlignment="1">
      <alignment horizontal="center"/>
    </xf>
    <xf numFmtId="43" fontId="13" fillId="0" borderId="0" xfId="2" applyFont="1" applyFill="1" applyBorder="1"/>
    <xf numFmtId="43" fontId="15" fillId="0" borderId="0" xfId="1" applyNumberFormat="1" applyFont="1" applyFill="1" applyBorder="1"/>
    <xf numFmtId="43" fontId="15" fillId="0" borderId="0" xfId="2" applyFont="1" applyFill="1" applyBorder="1"/>
    <xf numFmtId="0" fontId="15" fillId="0" borderId="0" xfId="1" applyFont="1" applyFill="1" applyBorder="1"/>
    <xf numFmtId="43" fontId="15" fillId="0" borderId="0" xfId="2" applyNumberFormat="1" applyFont="1" applyFill="1" applyBorder="1"/>
    <xf numFmtId="0" fontId="14" fillId="0" borderId="0" xfId="1" applyFont="1" applyFill="1" applyBorder="1"/>
    <xf numFmtId="0" fontId="13" fillId="0" borderId="0" xfId="1" applyFont="1" applyFill="1" applyAlignment="1">
      <alignment wrapText="1"/>
    </xf>
    <xf numFmtId="0" fontId="14" fillId="0" borderId="0" xfId="1" applyFont="1" applyFill="1" applyBorder="1" applyAlignment="1"/>
    <xf numFmtId="0" fontId="14" fillId="0" borderId="11" xfId="1" applyFont="1" applyFill="1" applyBorder="1" applyAlignment="1"/>
    <xf numFmtId="0" fontId="14" fillId="0" borderId="12" xfId="1" applyFont="1" applyFill="1" applyBorder="1" applyAlignment="1"/>
    <xf numFmtId="43" fontId="6" fillId="0" borderId="0" xfId="0" applyNumberFormat="1" applyFont="1" applyAlignment="1">
      <alignment horizontal="left"/>
    </xf>
    <xf numFmtId="0" fontId="6" fillId="5" borderId="0" xfId="0" applyFont="1" applyFill="1"/>
    <xf numFmtId="43" fontId="13" fillId="5" borderId="0" xfId="2" applyFont="1" applyFill="1"/>
    <xf numFmtId="43" fontId="13" fillId="5" borderId="0" xfId="2" applyFont="1" applyFill="1" applyBorder="1"/>
    <xf numFmtId="0" fontId="13" fillId="5" borderId="0" xfId="1" applyFont="1" applyFill="1" applyBorder="1"/>
    <xf numFmtId="165" fontId="13" fillId="0" borderId="0" xfId="1" applyNumberFormat="1" applyFont="1"/>
    <xf numFmtId="164" fontId="12" fillId="4" borderId="4" xfId="0" applyNumberFormat="1" applyFont="1" applyFill="1" applyBorder="1" applyAlignment="1">
      <alignment horizontal="center"/>
    </xf>
    <xf numFmtId="0" fontId="6" fillId="0" borderId="0" xfId="0" applyFont="1" applyFill="1"/>
    <xf numFmtId="0" fontId="6" fillId="0" borderId="0" xfId="0" applyFont="1" applyFill="1" applyAlignment="1">
      <alignment horizontal="left"/>
    </xf>
    <xf numFmtId="3" fontId="6" fillId="0" borderId="0" xfId="0" applyNumberFormat="1" applyFont="1" applyFill="1"/>
    <xf numFmtId="10" fontId="6" fillId="5" borderId="0" xfId="0" applyNumberFormat="1" applyFont="1" applyFill="1"/>
    <xf numFmtId="0" fontId="7" fillId="0" borderId="0" xfId="0" applyFont="1" applyFill="1" applyAlignment="1">
      <alignment horizontal="left"/>
    </xf>
    <xf numFmtId="0" fontId="6" fillId="0" borderId="6"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horizontal="left" indent="2"/>
    </xf>
    <xf numFmtId="0" fontId="6" fillId="0" borderId="0" xfId="0" applyFont="1" applyFill="1" applyBorder="1" applyAlignment="1">
      <alignment horizontal="left"/>
    </xf>
    <xf numFmtId="0" fontId="7" fillId="0" borderId="6" xfId="0" applyFont="1" applyFill="1" applyBorder="1" applyAlignment="1">
      <alignment horizontal="left"/>
    </xf>
    <xf numFmtId="0" fontId="2" fillId="0" borderId="0" xfId="0" applyFont="1"/>
    <xf numFmtId="0" fontId="18" fillId="0" borderId="0" xfId="0" applyFont="1"/>
    <xf numFmtId="43" fontId="13" fillId="0" borderId="0" xfId="2" applyNumberFormat="1" applyFont="1" applyFill="1"/>
    <xf numFmtId="0" fontId="24" fillId="0" borderId="0" xfId="0" applyFont="1" applyAlignment="1">
      <alignment wrapText="1"/>
    </xf>
    <xf numFmtId="0" fontId="2" fillId="0" borderId="0" xfId="0" applyFont="1" applyAlignment="1">
      <alignment wrapText="1"/>
    </xf>
    <xf numFmtId="0" fontId="0" fillId="0" borderId="0" xfId="0" applyAlignment="1">
      <alignment wrapText="1"/>
    </xf>
    <xf numFmtId="164" fontId="6" fillId="5" borderId="0" xfId="0" applyNumberFormat="1" applyFont="1" applyFill="1" applyAlignment="1">
      <alignment horizontal="left"/>
    </xf>
    <xf numFmtId="164" fontId="2" fillId="0" borderId="0" xfId="0" applyNumberFormat="1" applyFont="1" applyAlignment="1">
      <alignment horizontal="left"/>
    </xf>
    <xf numFmtId="0" fontId="2" fillId="0" borderId="13" xfId="0" applyFont="1" applyBorder="1"/>
    <xf numFmtId="0" fontId="2" fillId="0" borderId="15" xfId="0" applyFont="1" applyBorder="1" applyAlignment="1">
      <alignment horizontal="left" indent="1"/>
    </xf>
    <xf numFmtId="0" fontId="2" fillId="0" borderId="16" xfId="0" applyFont="1" applyBorder="1"/>
    <xf numFmtId="0" fontId="2" fillId="0" borderId="17" xfId="0" applyFont="1" applyBorder="1" applyAlignment="1">
      <alignment horizontal="left" indent="1"/>
    </xf>
    <xf numFmtId="0" fontId="2" fillId="0" borderId="0" xfId="0" applyFont="1" applyBorder="1"/>
    <xf numFmtId="0" fontId="18" fillId="0" borderId="17" xfId="0" applyFont="1" applyBorder="1"/>
    <xf numFmtId="0" fontId="18" fillId="0" borderId="19" xfId="0" applyFont="1" applyBorder="1"/>
    <xf numFmtId="0" fontId="18" fillId="0" borderId="20" xfId="0" applyFont="1" applyBorder="1"/>
    <xf numFmtId="0" fontId="18" fillId="0" borderId="21" xfId="0" applyFont="1" applyBorder="1"/>
    <xf numFmtId="0" fontId="2" fillId="0" borderId="22" xfId="0" applyFont="1" applyBorder="1"/>
    <xf numFmtId="0" fontId="2" fillId="0" borderId="20" xfId="0" applyFont="1" applyBorder="1"/>
    <xf numFmtId="0" fontId="18" fillId="0" borderId="15" xfId="0" applyFont="1" applyBorder="1"/>
    <xf numFmtId="0" fontId="6" fillId="0" borderId="26" xfId="0" applyFont="1" applyFill="1" applyBorder="1" applyAlignment="1">
      <alignment horizontal="left" wrapText="1" indent="1"/>
    </xf>
    <xf numFmtId="0" fontId="6" fillId="0" borderId="27" xfId="0" applyFont="1" applyFill="1" applyBorder="1" applyAlignment="1">
      <alignment horizontal="left" wrapText="1"/>
    </xf>
    <xf numFmtId="0" fontId="6" fillId="0" borderId="29" xfId="0" applyFont="1" applyFill="1" applyBorder="1" applyAlignment="1">
      <alignment horizontal="left" wrapText="1" indent="1"/>
    </xf>
    <xf numFmtId="0" fontId="6" fillId="0" borderId="29" xfId="0" applyFont="1" applyBorder="1"/>
    <xf numFmtId="43" fontId="6" fillId="0" borderId="30" xfId="0" applyNumberFormat="1" applyFont="1" applyBorder="1" applyAlignment="1">
      <alignment horizontal="right"/>
    </xf>
    <xf numFmtId="0" fontId="6" fillId="0" borderId="27" xfId="0" applyFont="1" applyFill="1" applyBorder="1" applyAlignment="1">
      <alignment horizontal="left"/>
    </xf>
    <xf numFmtId="0" fontId="6" fillId="0" borderId="27" xfId="0" applyFont="1" applyBorder="1"/>
    <xf numFmtId="43" fontId="6" fillId="0" borderId="27" xfId="0" applyNumberFormat="1" applyFont="1" applyBorder="1" applyAlignment="1">
      <alignment horizontal="right"/>
    </xf>
    <xf numFmtId="43" fontId="6" fillId="0" borderId="28" xfId="0" applyNumberFormat="1" applyFont="1" applyBorder="1" applyAlignment="1">
      <alignment horizontal="right"/>
    </xf>
    <xf numFmtId="0" fontId="8" fillId="0" borderId="26" xfId="0" applyFont="1" applyFill="1" applyBorder="1"/>
    <xf numFmtId="0" fontId="8" fillId="0" borderId="27" xfId="0" applyFont="1" applyFill="1" applyBorder="1" applyAlignment="1">
      <alignment horizontal="left"/>
    </xf>
    <xf numFmtId="0" fontId="19" fillId="0" borderId="27" xfId="0" applyFont="1" applyFill="1" applyBorder="1"/>
    <xf numFmtId="0" fontId="6" fillId="0" borderId="29" xfId="0" applyFont="1" applyFill="1" applyBorder="1" applyAlignment="1">
      <alignment horizontal="left" indent="1"/>
    </xf>
    <xf numFmtId="0" fontId="6" fillId="0" borderId="0" xfId="0" applyFont="1" applyFill="1" applyBorder="1" applyAlignment="1">
      <alignment horizontal="left" indent="1"/>
    </xf>
    <xf numFmtId="0" fontId="6" fillId="5" borderId="0" xfId="0" applyFont="1" applyFill="1" applyBorder="1" applyAlignment="1">
      <alignment horizontal="left" indent="1"/>
    </xf>
    <xf numFmtId="0" fontId="8" fillId="0" borderId="29" xfId="0" applyFont="1" applyFill="1" applyBorder="1"/>
    <xf numFmtId="0" fontId="8" fillId="0" borderId="0" xfId="0" applyFont="1" applyFill="1" applyBorder="1" applyAlignment="1">
      <alignment horizontal="left"/>
    </xf>
    <xf numFmtId="0" fontId="19" fillId="0" borderId="0" xfId="0" applyFont="1" applyFill="1" applyBorder="1"/>
    <xf numFmtId="0" fontId="6" fillId="0" borderId="26" xfId="0" applyFont="1" applyFill="1" applyBorder="1" applyAlignment="1">
      <alignment horizontal="left" indent="1"/>
    </xf>
    <xf numFmtId="0" fontId="6" fillId="0" borderId="27" xfId="0" applyFont="1" applyFill="1" applyBorder="1" applyAlignment="1">
      <alignment horizontal="left" indent="1"/>
    </xf>
    <xf numFmtId="0" fontId="6" fillId="5" borderId="27" xfId="0" applyFont="1" applyFill="1" applyBorder="1" applyAlignment="1">
      <alignment horizontal="left" indent="1"/>
    </xf>
    <xf numFmtId="0" fontId="6" fillId="0" borderId="31" xfId="0" applyFont="1" applyFill="1" applyBorder="1" applyAlignment="1">
      <alignment horizontal="left" indent="1"/>
    </xf>
    <xf numFmtId="0" fontId="6" fillId="0" borderId="8" xfId="0" applyFont="1" applyFill="1" applyBorder="1" applyAlignment="1">
      <alignment horizontal="left" indent="1"/>
    </xf>
    <xf numFmtId="0" fontId="6" fillId="5" borderId="8" xfId="0" applyFont="1" applyFill="1" applyBorder="1" applyAlignment="1">
      <alignment horizontal="left" indent="1"/>
    </xf>
    <xf numFmtId="0" fontId="6" fillId="0" borderId="29" xfId="0" applyFont="1" applyFill="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xf>
    <xf numFmtId="0" fontId="6" fillId="0" borderId="29" xfId="0" applyFont="1" applyBorder="1" applyAlignment="1">
      <alignment horizontal="left"/>
    </xf>
    <xf numFmtId="0" fontId="6" fillId="0" borderId="0" xfId="0" applyFont="1" applyBorder="1" applyAlignment="1">
      <alignment horizontal="left"/>
    </xf>
    <xf numFmtId="0" fontId="6" fillId="0" borderId="26" xfId="0" applyFont="1" applyBorder="1"/>
    <xf numFmtId="0" fontId="6" fillId="0" borderId="29" xfId="0" applyFont="1" applyFill="1" applyBorder="1"/>
    <xf numFmtId="43" fontId="6" fillId="0" borderId="0" xfId="0" applyNumberFormat="1" applyFont="1" applyFill="1" applyBorder="1" applyAlignment="1">
      <alignment horizontal="right"/>
    </xf>
    <xf numFmtId="43" fontId="6" fillId="0" borderId="0" xfId="0" applyNumberFormat="1" applyFont="1" applyFill="1" applyBorder="1"/>
    <xf numFmtId="43" fontId="6" fillId="0" borderId="30" xfId="0" applyNumberFormat="1" applyFont="1" applyFill="1" applyBorder="1"/>
    <xf numFmtId="0" fontId="6" fillId="0" borderId="0" xfId="0" applyFont="1" applyBorder="1" applyAlignment="1">
      <alignment horizontal="left" indent="1"/>
    </xf>
    <xf numFmtId="0" fontId="6" fillId="5" borderId="27" xfId="0" applyFont="1" applyFill="1" applyBorder="1"/>
    <xf numFmtId="0" fontId="6" fillId="0" borderId="26" xfId="0" applyFont="1" applyBorder="1" applyAlignment="1">
      <alignment horizontal="left" indent="2"/>
    </xf>
    <xf numFmtId="0" fontId="6" fillId="0" borderId="27" xfId="0" applyFont="1" applyFill="1" applyBorder="1" applyAlignment="1">
      <alignment horizontal="left" indent="2"/>
    </xf>
    <xf numFmtId="0" fontId="6" fillId="0" borderId="27" xfId="0" applyFont="1" applyBorder="1" applyAlignment="1">
      <alignment horizontal="left" indent="2"/>
    </xf>
    <xf numFmtId="0" fontId="6" fillId="0" borderId="29" xfId="0" applyFont="1" applyBorder="1" applyAlignment="1">
      <alignment horizontal="left" indent="2"/>
    </xf>
    <xf numFmtId="0" fontId="2" fillId="0" borderId="0" xfId="0" applyFont="1" applyFill="1" applyBorder="1" applyAlignment="1">
      <alignment horizontal="right"/>
    </xf>
    <xf numFmtId="43" fontId="6" fillId="0" borderId="33" xfId="0" applyNumberFormat="1" applyFont="1" applyBorder="1" applyAlignment="1">
      <alignment horizontal="center" wrapText="1"/>
    </xf>
    <xf numFmtId="43" fontId="7" fillId="0" borderId="34" xfId="0" applyNumberFormat="1" applyFont="1" applyBorder="1" applyAlignment="1">
      <alignment horizontal="center" wrapText="1"/>
    </xf>
    <xf numFmtId="0" fontId="6" fillId="0" borderId="26" xfId="0" applyFont="1" applyFill="1" applyBorder="1"/>
    <xf numFmtId="43" fontId="6" fillId="0" borderId="0" xfId="0" applyNumberFormat="1" applyFont="1" applyAlignment="1">
      <alignment horizontal="left"/>
    </xf>
    <xf numFmtId="0" fontId="27" fillId="0" borderId="18" xfId="0" applyFont="1" applyBorder="1" applyAlignment="1">
      <alignment horizontal="left" indent="1"/>
    </xf>
    <xf numFmtId="0" fontId="27" fillId="0" borderId="17" xfId="0" applyFont="1" applyBorder="1" applyAlignment="1">
      <alignment horizontal="left" indent="1"/>
    </xf>
    <xf numFmtId="41" fontId="6" fillId="3" borderId="27" xfId="0" applyNumberFormat="1" applyFont="1" applyFill="1" applyBorder="1" applyAlignment="1">
      <alignment horizontal="right"/>
    </xf>
    <xf numFmtId="41" fontId="6" fillId="3" borderId="28" xfId="0" applyNumberFormat="1" applyFont="1" applyFill="1" applyBorder="1" applyAlignment="1">
      <alignment horizontal="right"/>
    </xf>
    <xf numFmtId="41" fontId="6" fillId="3" borderId="0" xfId="0" applyNumberFormat="1" applyFont="1" applyFill="1" applyBorder="1" applyAlignment="1">
      <alignment horizontal="right"/>
    </xf>
    <xf numFmtId="41" fontId="6" fillId="3" borderId="30" xfId="0" applyNumberFormat="1" applyFont="1" applyFill="1" applyBorder="1" applyAlignment="1">
      <alignment horizontal="right"/>
    </xf>
    <xf numFmtId="41" fontId="6" fillId="0" borderId="0" xfId="0" applyNumberFormat="1" applyFont="1" applyBorder="1" applyAlignment="1">
      <alignment horizontal="right"/>
    </xf>
    <xf numFmtId="41" fontId="6" fillId="0" borderId="30" xfId="0" applyNumberFormat="1" applyFont="1" applyBorder="1" applyAlignment="1">
      <alignment horizontal="right"/>
    </xf>
    <xf numFmtId="41" fontId="6" fillId="0" borderId="6" xfId="0" applyNumberFormat="1" applyFont="1" applyBorder="1" applyAlignment="1">
      <alignment horizontal="right"/>
    </xf>
    <xf numFmtId="41" fontId="6" fillId="0" borderId="7" xfId="0" applyNumberFormat="1" applyFont="1" applyBorder="1" applyAlignment="1">
      <alignment horizontal="right"/>
    </xf>
    <xf numFmtId="41" fontId="6" fillId="5" borderId="27" xfId="0" applyNumberFormat="1" applyFont="1" applyFill="1" applyBorder="1" applyAlignment="1">
      <alignment horizontal="right"/>
    </xf>
    <xf numFmtId="41" fontId="6" fillId="0" borderId="27" xfId="0" applyNumberFormat="1" applyFont="1" applyBorder="1" applyAlignment="1">
      <alignment horizontal="right"/>
    </xf>
    <xf numFmtId="41" fontId="6" fillId="0" borderId="28" xfId="0" applyNumberFormat="1" applyFont="1" applyBorder="1" applyAlignment="1">
      <alignment horizontal="right"/>
    </xf>
    <xf numFmtId="41" fontId="6" fillId="0" borderId="8" xfId="0" applyNumberFormat="1" applyFont="1" applyBorder="1" applyAlignment="1">
      <alignment horizontal="right"/>
    </xf>
    <xf numFmtId="41" fontId="6" fillId="0" borderId="32" xfId="0" applyNumberFormat="1" applyFont="1" applyBorder="1" applyAlignment="1">
      <alignment horizontal="right"/>
    </xf>
    <xf numFmtId="41" fontId="6" fillId="0" borderId="27" xfId="0" applyNumberFormat="1" applyFont="1" applyFill="1" applyBorder="1" applyAlignment="1">
      <alignment horizontal="right"/>
    </xf>
    <xf numFmtId="41" fontId="6" fillId="0" borderId="28" xfId="0" applyNumberFormat="1" applyFont="1" applyFill="1" applyBorder="1" applyAlignment="1">
      <alignment horizontal="right"/>
    </xf>
    <xf numFmtId="41" fontId="6" fillId="5" borderId="0" xfId="0" applyNumberFormat="1" applyFont="1" applyFill="1" applyBorder="1" applyAlignment="1">
      <alignment horizontal="right"/>
    </xf>
    <xf numFmtId="41" fontId="7" fillId="0" borderId="6" xfId="0" applyNumberFormat="1" applyFont="1" applyBorder="1" applyAlignment="1">
      <alignment horizontal="right"/>
    </xf>
    <xf numFmtId="41" fontId="7" fillId="0" borderId="7" xfId="0" applyNumberFormat="1" applyFont="1" applyBorder="1" applyAlignment="1">
      <alignment horizontal="right"/>
    </xf>
    <xf numFmtId="165" fontId="6" fillId="5" borderId="0" xfId="0" applyNumberFormat="1" applyFont="1" applyFill="1" applyBorder="1"/>
    <xf numFmtId="0" fontId="7" fillId="0" borderId="29" xfId="0" applyFont="1" applyBorder="1"/>
    <xf numFmtId="0" fontId="19" fillId="0" borderId="0" xfId="0" applyFont="1" applyBorder="1"/>
    <xf numFmtId="165" fontId="14" fillId="4" borderId="0" xfId="1" applyNumberFormat="1" applyFont="1" applyFill="1" applyAlignment="1">
      <alignment horizontal="left"/>
    </xf>
    <xf numFmtId="165" fontId="14" fillId="0" borderId="8" xfId="1" applyNumberFormat="1" applyFont="1" applyBorder="1" applyAlignment="1">
      <alignment wrapText="1"/>
    </xf>
    <xf numFmtId="165" fontId="13" fillId="5" borderId="0" xfId="1" applyNumberFormat="1" applyFont="1" applyFill="1"/>
    <xf numFmtId="165" fontId="15" fillId="6" borderId="0" xfId="1" applyNumberFormat="1" applyFont="1" applyFill="1"/>
    <xf numFmtId="165" fontId="15" fillId="0" borderId="0" xfId="1" applyNumberFormat="1" applyFont="1" applyFill="1"/>
    <xf numFmtId="165" fontId="13" fillId="0" borderId="0" xfId="1" applyNumberFormat="1" applyFont="1" applyFill="1"/>
    <xf numFmtId="165" fontId="14" fillId="7" borderId="0" xfId="1" applyNumberFormat="1" applyFont="1" applyFill="1"/>
    <xf numFmtId="165" fontId="14" fillId="0" borderId="0" xfId="1" applyNumberFormat="1" applyFont="1" applyFill="1"/>
    <xf numFmtId="165" fontId="13" fillId="0" borderId="0" xfId="1" applyNumberFormat="1" applyFont="1" applyFill="1" applyAlignment="1">
      <alignment horizontal="left"/>
    </xf>
    <xf numFmtId="165" fontId="13" fillId="5" borderId="0" xfId="2" applyNumberFormat="1" applyFont="1" applyFill="1"/>
    <xf numFmtId="165" fontId="14" fillId="6" borderId="0" xfId="2" applyNumberFormat="1" applyFont="1" applyFill="1"/>
    <xf numFmtId="165" fontId="14" fillId="0" borderId="0" xfId="2" applyNumberFormat="1" applyFont="1" applyFill="1"/>
    <xf numFmtId="165" fontId="13" fillId="0" borderId="0" xfId="2" applyNumberFormat="1" applyFont="1"/>
    <xf numFmtId="165" fontId="13" fillId="0" borderId="0" xfId="2" applyNumberFormat="1" applyFont="1" applyFill="1"/>
    <xf numFmtId="0" fontId="13" fillId="10" borderId="0" xfId="1" applyFont="1" applyFill="1"/>
    <xf numFmtId="43" fontId="13" fillId="10" borderId="0" xfId="2" applyFont="1" applyFill="1"/>
    <xf numFmtId="0" fontId="13" fillId="11" borderId="0" xfId="1" applyFont="1" applyFill="1"/>
    <xf numFmtId="43" fontId="13" fillId="11" borderId="0" xfId="2" applyFont="1" applyFill="1"/>
    <xf numFmtId="165" fontId="13" fillId="11" borderId="0" xfId="1" applyNumberFormat="1" applyFont="1" applyFill="1"/>
    <xf numFmtId="165" fontId="13" fillId="11" borderId="0" xfId="2" applyNumberFormat="1" applyFont="1" applyFill="1"/>
    <xf numFmtId="0" fontId="13" fillId="12" borderId="0" xfId="1" applyFont="1" applyFill="1"/>
    <xf numFmtId="43" fontId="13" fillId="12" borderId="0" xfId="2" applyFont="1" applyFill="1"/>
    <xf numFmtId="165" fontId="13" fillId="12" borderId="0" xfId="1" applyNumberFormat="1" applyFont="1" applyFill="1"/>
    <xf numFmtId="165" fontId="13" fillId="12" borderId="0" xfId="2" applyNumberFormat="1" applyFont="1" applyFill="1"/>
    <xf numFmtId="0" fontId="13" fillId="9" borderId="0" xfId="1" applyFont="1" applyFill="1"/>
    <xf numFmtId="43" fontId="13" fillId="9" borderId="0" xfId="2" applyFont="1" applyFill="1"/>
    <xf numFmtId="165" fontId="13" fillId="9" borderId="0" xfId="1" applyNumberFormat="1" applyFont="1" applyFill="1"/>
    <xf numFmtId="165" fontId="13" fillId="9" borderId="0" xfId="2" applyNumberFormat="1" applyFont="1" applyFill="1"/>
    <xf numFmtId="165" fontId="13" fillId="10" borderId="0" xfId="1" applyNumberFormat="1" applyFont="1" applyFill="1"/>
    <xf numFmtId="165" fontId="13" fillId="10" borderId="0" xfId="2" applyNumberFormat="1" applyFont="1" applyFill="1"/>
    <xf numFmtId="0" fontId="13" fillId="13" borderId="0" xfId="1" applyFont="1" applyFill="1"/>
    <xf numFmtId="43" fontId="13" fillId="13" borderId="0" xfId="2" applyFont="1" applyFill="1"/>
    <xf numFmtId="168" fontId="6" fillId="0" borderId="0" xfId="0" applyNumberFormat="1" applyFont="1"/>
    <xf numFmtId="43" fontId="7" fillId="0" borderId="35" xfId="0" applyNumberFormat="1" applyFont="1" applyBorder="1" applyAlignment="1">
      <alignment horizontal="center"/>
    </xf>
    <xf numFmtId="43" fontId="7" fillId="0" borderId="13" xfId="0" applyNumberFormat="1" applyFont="1" applyBorder="1" applyAlignment="1">
      <alignment horizontal="center"/>
    </xf>
    <xf numFmtId="43" fontId="7" fillId="0" borderId="36" xfId="0" applyNumberFormat="1" applyFont="1" applyBorder="1" applyAlignment="1">
      <alignment horizontal="center"/>
    </xf>
    <xf numFmtId="167" fontId="6" fillId="0" borderId="37" xfId="0" applyNumberFormat="1" applyFont="1" applyBorder="1" applyAlignment="1">
      <alignment horizontal="center" wrapText="1"/>
    </xf>
    <xf numFmtId="167" fontId="6" fillId="0" borderId="38" xfId="0" applyNumberFormat="1" applyFont="1" applyBorder="1" applyAlignment="1">
      <alignment horizontal="center" wrapText="1"/>
    </xf>
    <xf numFmtId="167" fontId="6" fillId="0" borderId="39" xfId="0" applyNumberFormat="1" applyFont="1" applyBorder="1" applyAlignment="1">
      <alignment horizontal="center" wrapText="1"/>
    </xf>
    <xf numFmtId="41" fontId="0" fillId="0" borderId="0" xfId="0" applyNumberFormat="1"/>
    <xf numFmtId="41" fontId="18" fillId="0" borderId="35" xfId="0" applyNumberFormat="1" applyFont="1" applyBorder="1" applyAlignment="1">
      <alignment horizontal="center"/>
    </xf>
    <xf numFmtId="41" fontId="18" fillId="0" borderId="13" xfId="0" applyNumberFormat="1" applyFont="1" applyBorder="1" applyAlignment="1">
      <alignment horizontal="center"/>
    </xf>
    <xf numFmtId="41" fontId="18" fillId="0" borderId="36" xfId="0" applyNumberFormat="1" applyFont="1" applyBorder="1" applyAlignment="1">
      <alignment horizontal="center"/>
    </xf>
    <xf numFmtId="41" fontId="18" fillId="0" borderId="34" xfId="0" applyNumberFormat="1" applyFont="1" applyBorder="1" applyAlignment="1">
      <alignment horizontal="center"/>
    </xf>
    <xf numFmtId="41" fontId="18" fillId="0" borderId="37" xfId="0" applyNumberFormat="1" applyFont="1" applyBorder="1" applyAlignment="1">
      <alignment horizontal="center" wrapText="1"/>
    </xf>
    <xf numFmtId="41" fontId="18" fillId="0" borderId="38" xfId="0" applyNumberFormat="1" applyFont="1" applyBorder="1" applyAlignment="1">
      <alignment horizontal="center" wrapText="1"/>
    </xf>
    <xf numFmtId="41" fontId="18" fillId="0" borderId="39" xfId="0" applyNumberFormat="1" applyFont="1" applyBorder="1" applyAlignment="1">
      <alignment horizontal="center" wrapText="1"/>
    </xf>
    <xf numFmtId="41" fontId="23" fillId="0" borderId="33" xfId="0" applyNumberFormat="1" applyFont="1" applyBorder="1" applyAlignment="1">
      <alignment horizontal="center" wrapText="1"/>
    </xf>
    <xf numFmtId="41" fontId="18" fillId="0" borderId="13" xfId="0" applyNumberFormat="1" applyFont="1" applyBorder="1"/>
    <xf numFmtId="41" fontId="2" fillId="0" borderId="0" xfId="0" applyNumberFormat="1" applyFont="1" applyBorder="1"/>
    <xf numFmtId="41" fontId="8" fillId="0" borderId="24" xfId="0" applyNumberFormat="1" applyFont="1" applyFill="1" applyBorder="1" applyAlignment="1">
      <alignment horizontal="right"/>
    </xf>
    <xf numFmtId="41" fontId="18" fillId="0" borderId="20" xfId="0" applyNumberFormat="1" applyFont="1" applyBorder="1"/>
    <xf numFmtId="41" fontId="26" fillId="0" borderId="25" xfId="0" applyNumberFormat="1" applyFont="1" applyFill="1" applyBorder="1" applyAlignment="1">
      <alignment horizontal="right"/>
    </xf>
    <xf numFmtId="41" fontId="27" fillId="0" borderId="0" xfId="0" applyNumberFormat="1" applyFont="1"/>
    <xf numFmtId="41" fontId="0" fillId="0" borderId="22" xfId="0" applyNumberFormat="1" applyBorder="1"/>
    <xf numFmtId="41" fontId="8" fillId="0" borderId="14" xfId="0" applyNumberFormat="1" applyFont="1" applyFill="1" applyBorder="1" applyAlignment="1">
      <alignment horizontal="right"/>
    </xf>
    <xf numFmtId="41" fontId="8" fillId="0" borderId="0" xfId="0" applyNumberFormat="1" applyFont="1" applyFill="1" applyAlignment="1">
      <alignment horizontal="right"/>
    </xf>
    <xf numFmtId="41" fontId="25" fillId="0" borderId="0" xfId="0" applyNumberFormat="1" applyFont="1"/>
    <xf numFmtId="41" fontId="26" fillId="0" borderId="14" xfId="0" applyNumberFormat="1" applyFont="1" applyFill="1" applyBorder="1" applyAlignment="1">
      <alignment horizontal="right"/>
    </xf>
    <xf numFmtId="41" fontId="0" fillId="0" borderId="16" xfId="0" applyNumberFormat="1" applyBorder="1"/>
    <xf numFmtId="41" fontId="26" fillId="0" borderId="23" xfId="0" applyNumberFormat="1" applyFont="1" applyFill="1" applyBorder="1" applyAlignment="1">
      <alignment horizontal="right"/>
    </xf>
    <xf numFmtId="41" fontId="0" fillId="0" borderId="0" xfId="0" applyNumberFormat="1" applyBorder="1"/>
    <xf numFmtId="41" fontId="26" fillId="0" borderId="24" xfId="0" applyNumberFormat="1" applyFont="1" applyFill="1" applyBorder="1" applyAlignment="1">
      <alignment horizontal="right"/>
    </xf>
    <xf numFmtId="41" fontId="0" fillId="0" borderId="20" xfId="0" applyNumberFormat="1" applyBorder="1"/>
    <xf numFmtId="0" fontId="2" fillId="0" borderId="0" xfId="0" applyFont="1" applyAlignment="1">
      <alignment horizontal="left"/>
    </xf>
    <xf numFmtId="41" fontId="18" fillId="0" borderId="40" xfId="0" applyNumberFormat="1" applyFont="1" applyBorder="1"/>
    <xf numFmtId="0" fontId="2" fillId="0" borderId="0" xfId="0" applyFont="1" applyAlignment="1">
      <alignment horizontal="left" wrapText="1"/>
    </xf>
    <xf numFmtId="43" fontId="6" fillId="0" borderId="0" xfId="0" applyNumberFormat="1" applyFont="1" applyAlignment="1">
      <alignment horizontal="left"/>
    </xf>
  </cellXfs>
  <cellStyles count="12">
    <cellStyle name="Comma 2" xfId="2"/>
    <cellStyle name="Comma 2 2" xfId="7"/>
    <cellStyle name="Comma 3" xfId="8"/>
    <cellStyle name="Comma 4" xfId="9"/>
    <cellStyle name="feuille" xfId="3"/>
    <cellStyle name="Normal" xfId="0" builtinId="0"/>
    <cellStyle name="Normal 2" xfId="1"/>
    <cellStyle name="Normal 2 2" xfId="6"/>
    <cellStyle name="Normal 3" xfId="4"/>
    <cellStyle name="Normal 4" xfId="10"/>
    <cellStyle name="Note 2" xfId="11"/>
    <cellStyle name="Percent 2" xfId="5"/>
  </cellStyles>
  <dxfs count="1">
    <dxf>
      <fill>
        <patternFill patternType="solid">
          <fgColor rgb="FFF2F2F2"/>
          <bgColor rgb="FF000000"/>
        </patternFill>
      </fill>
    </dxf>
  </dxfs>
  <tableStyles count="0" defaultTableStyle="TableStyleMedium9" defaultPivotStyle="PivotStyleLight16"/>
  <colors>
    <mruColors>
      <color rgb="FFFF4D2F"/>
      <color rgb="FF62BB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design.harvard.edu/fiscal/Gifts%20and%20Sponsored/Sponsored%20Programs%20(Grants%201xxxxx-299999)/Awards%20-%20Sponsored%20(1xxxxx-299999)/204133%20-%20Mostafavi,%20Exuma/Rebudget/Exuma%20YR1%203_31_14%20Actuals%20with%20Gift_Jd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as.harvard.edu/~research/training/documents/Current_Budge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Summary Grant 204133"/>
      <sheetName val="Sponsored Salary Calc"/>
      <sheetName val="Grant Pivot Yr1 thru 3.31.14"/>
      <sheetName val="Exuma Grant Y1 thru 3.31.14"/>
      <sheetName val="Grant Personnel 2013_09"/>
      <sheetName val="pivot grant pers"/>
      <sheetName val="Summary Gift 311963"/>
      <sheetName val="Gift Salary Calc"/>
      <sheetName val="Sheet1"/>
      <sheetName val="Gift Pivot Yr1 thru 3.31.14"/>
      <sheetName val="Exhuma Gift Y1 thru 3.31.14"/>
      <sheetName val="Sep2013 crew"/>
      <sheetName val="Aug2013 crew"/>
      <sheetName val="fringe rates table"/>
      <sheetName val="Exuma Grant Y1 thru 8.13"/>
      <sheetName val="GD extra summer"/>
      <sheetName val="OEE Pivot"/>
      <sheetName val="OEE"/>
    </sheetNames>
    <sheetDataSet>
      <sheetData sheetId="0"/>
      <sheetData sheetId="1"/>
      <sheetData sheetId="2">
        <row r="9">
          <cell r="C9">
            <v>2.5000000000000001E-2</v>
          </cell>
        </row>
        <row r="13">
          <cell r="K13">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ummary"/>
      <sheetName val="Part-of"/>
      <sheetName val="Participant Support"/>
      <sheetName val="Changes"/>
    </sheetNames>
    <sheetDataSet>
      <sheetData sheetId="0" refreshError="1"/>
      <sheetData sheetId="1">
        <row r="13">
          <cell r="J13">
            <v>12</v>
          </cell>
        </row>
      </sheetData>
      <sheetData sheetId="2">
        <row r="30">
          <cell r="C30">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1"/>
  <sheetViews>
    <sheetView zoomScaleNormal="100" workbookViewId="0">
      <selection activeCell="R23" sqref="R23"/>
    </sheetView>
  </sheetViews>
  <sheetFormatPr defaultRowHeight="12.75" outlineLevelCol="1" x14ac:dyDescent="0.2"/>
  <cols>
    <col min="1" max="1" width="36.7109375" customWidth="1"/>
    <col min="2" max="2" width="8.85546875" customWidth="1"/>
    <col min="3" max="3" width="12.42578125" style="236" customWidth="1" outlineLevel="1"/>
    <col min="4" max="4" width="2.28515625" style="236" customWidth="1"/>
    <col min="5" max="5" width="12.85546875" style="236" hidden="1" customWidth="1" outlineLevel="1"/>
    <col min="6" max="6" width="2.28515625" style="236" customWidth="1" collapsed="1"/>
    <col min="7" max="7" width="12" style="236" hidden="1" customWidth="1" outlineLevel="1"/>
    <col min="8" max="8" width="2.28515625" style="236" customWidth="1" collapsed="1"/>
    <col min="9" max="9" width="12.140625" style="236" hidden="1" customWidth="1" outlineLevel="1"/>
    <col min="10" max="10" width="2.28515625" style="236" customWidth="1" collapsed="1"/>
    <col min="11" max="11" width="13" style="236" hidden="1" customWidth="1" outlineLevel="1"/>
    <col min="12" max="12" width="14.42578125" style="236" customWidth="1" collapsed="1"/>
  </cols>
  <sheetData>
    <row r="1" spans="1:12" x14ac:dyDescent="0.2">
      <c r="A1" s="109" t="s">
        <v>55</v>
      </c>
      <c r="B1" s="261">
        <f>'Main Budget'!C1</f>
        <v>0</v>
      </c>
    </row>
    <row r="2" spans="1:12" x14ac:dyDescent="0.2">
      <c r="A2" s="109" t="s">
        <v>157</v>
      </c>
      <c r="B2" s="263">
        <f>'Main Budget'!C4</f>
        <v>0</v>
      </c>
      <c r="C2" s="263"/>
      <c r="D2" s="263"/>
      <c r="E2" s="263"/>
      <c r="F2" s="263"/>
      <c r="G2" s="263"/>
      <c r="H2" s="263"/>
      <c r="I2" s="263"/>
      <c r="J2" s="263"/>
      <c r="K2" s="263"/>
      <c r="L2" s="263"/>
    </row>
    <row r="3" spans="1:12" ht="27" customHeight="1" x14ac:dyDescent="0.2">
      <c r="A3" s="109" t="s">
        <v>156</v>
      </c>
      <c r="B3" s="263">
        <f>'Main Budget'!C5</f>
        <v>0</v>
      </c>
      <c r="C3" s="263"/>
      <c r="D3" s="263"/>
      <c r="E3" s="263"/>
      <c r="F3" s="263"/>
      <c r="G3" s="263"/>
      <c r="H3" s="263"/>
      <c r="I3" s="263"/>
      <c r="J3" s="263"/>
      <c r="K3" s="263"/>
      <c r="L3" s="263"/>
    </row>
    <row r="4" spans="1:12" x14ac:dyDescent="0.2">
      <c r="A4" s="109" t="s">
        <v>153</v>
      </c>
      <c r="B4" s="116">
        <f>'Main Budget'!C2</f>
        <v>0</v>
      </c>
    </row>
    <row r="5" spans="1:12" x14ac:dyDescent="0.2">
      <c r="A5" s="109" t="s">
        <v>154</v>
      </c>
      <c r="B5" s="116">
        <f>'Main Budget'!C3</f>
        <v>0</v>
      </c>
    </row>
    <row r="6" spans="1:12" ht="13.5" customHeight="1" x14ac:dyDescent="0.2"/>
    <row r="7" spans="1:12" ht="13.5" customHeight="1" x14ac:dyDescent="0.2"/>
    <row r="8" spans="1:12" ht="13.5" thickBot="1" x14ac:dyDescent="0.25"/>
    <row r="9" spans="1:12" ht="19.5" customHeight="1" thickTop="1" x14ac:dyDescent="0.2">
      <c r="C9" s="237" t="s">
        <v>2</v>
      </c>
      <c r="D9" s="238"/>
      <c r="E9" s="238" t="s">
        <v>3</v>
      </c>
      <c r="F9" s="238"/>
      <c r="G9" s="238" t="s">
        <v>113</v>
      </c>
      <c r="H9" s="238"/>
      <c r="I9" s="238" t="s">
        <v>114</v>
      </c>
      <c r="J9" s="238"/>
      <c r="K9" s="239" t="s">
        <v>115</v>
      </c>
      <c r="L9" s="240"/>
    </row>
    <row r="10" spans="1:12" ht="34.5" customHeight="1" thickBot="1" x14ac:dyDescent="0.3">
      <c r="A10" s="110" t="s">
        <v>155</v>
      </c>
      <c r="B10" s="109"/>
      <c r="C10" s="241" t="str">
        <f>'Main Budget'!G7</f>
        <v>00 Jan '00- 30 Dec '00</v>
      </c>
      <c r="D10" s="242"/>
      <c r="E10" s="242" t="str">
        <f>'Main Budget'!I7</f>
        <v>31 Dec '00 - 30 Dec '01</v>
      </c>
      <c r="F10" s="242"/>
      <c r="G10" s="242" t="str">
        <f>'Main Budget'!K7</f>
        <v>31 Dec '01 - 30 Dec '02</v>
      </c>
      <c r="H10" s="242"/>
      <c r="I10" s="242" t="str">
        <f>'Main Budget'!M7</f>
        <v>31 Dec '02 - 30 Dec '03</v>
      </c>
      <c r="J10" s="242"/>
      <c r="K10" s="243" t="str">
        <f>'Main Budget'!O7</f>
        <v>31 Dec '03 - 30 Dec '04</v>
      </c>
      <c r="L10" s="244" t="s">
        <v>86</v>
      </c>
    </row>
    <row r="11" spans="1:12" ht="13.5" thickTop="1" x14ac:dyDescent="0.2">
      <c r="A11" s="174" t="s">
        <v>179</v>
      </c>
      <c r="B11" s="117"/>
      <c r="C11" s="245">
        <f>'Main Budget'!G18</f>
        <v>0</v>
      </c>
      <c r="D11" s="245"/>
      <c r="E11" s="245">
        <f>'Main Budget'!I18</f>
        <v>0</v>
      </c>
      <c r="F11" s="245"/>
      <c r="G11" s="245">
        <f>'Main Budget'!K18</f>
        <v>0</v>
      </c>
      <c r="H11" s="245"/>
      <c r="I11" s="245">
        <f>'Main Budget'!M18</f>
        <v>0</v>
      </c>
      <c r="J11" s="245"/>
      <c r="K11" s="245">
        <f>'Main Budget'!O18</f>
        <v>0</v>
      </c>
      <c r="L11" s="262">
        <f ca="1">'Main Budget'!P18</f>
        <v>0</v>
      </c>
    </row>
    <row r="12" spans="1:12" ht="15.75" thickBot="1" x14ac:dyDescent="0.3">
      <c r="A12" s="175" t="s">
        <v>54</v>
      </c>
      <c r="B12" s="121"/>
      <c r="C12" s="246">
        <f>'Main Budget'!G20</f>
        <v>0</v>
      </c>
      <c r="D12" s="246"/>
      <c r="E12" s="246">
        <f>'Main Budget'!I20</f>
        <v>0</v>
      </c>
      <c r="F12" s="246"/>
      <c r="G12" s="246">
        <f>'Main Budget'!K20</f>
        <v>0</v>
      </c>
      <c r="H12" s="246"/>
      <c r="I12" s="246">
        <f>'Main Budget'!M20</f>
        <v>0</v>
      </c>
      <c r="J12" s="246"/>
      <c r="K12" s="246">
        <f>'Main Budget'!O20</f>
        <v>0</v>
      </c>
      <c r="L12" s="247">
        <f ca="1">Sumvisible(C12:K12)</f>
        <v>0</v>
      </c>
    </row>
    <row r="13" spans="1:12" ht="15.75" thickTop="1" x14ac:dyDescent="0.25">
      <c r="A13" s="123" t="s">
        <v>180</v>
      </c>
      <c r="B13" s="124"/>
      <c r="C13" s="248">
        <f>C11+C12</f>
        <v>0</v>
      </c>
      <c r="D13" s="248"/>
      <c r="E13" s="248">
        <f t="shared" ref="E13:K13" si="0">E11+E12</f>
        <v>0</v>
      </c>
      <c r="F13" s="248"/>
      <c r="G13" s="248">
        <f t="shared" si="0"/>
        <v>0</v>
      </c>
      <c r="H13" s="248"/>
      <c r="I13" s="248">
        <f t="shared" si="0"/>
        <v>0</v>
      </c>
      <c r="J13" s="248"/>
      <c r="K13" s="248">
        <f t="shared" si="0"/>
        <v>0</v>
      </c>
      <c r="L13" s="249">
        <f ca="1">Sumvisible(C13:K13)</f>
        <v>0</v>
      </c>
    </row>
    <row r="14" spans="1:12" x14ac:dyDescent="0.2">
      <c r="L14" s="250"/>
    </row>
    <row r="15" spans="1:12" ht="15" x14ac:dyDescent="0.25">
      <c r="A15" s="125" t="s">
        <v>173</v>
      </c>
      <c r="B15" s="126"/>
      <c r="C15" s="251">
        <f>'Main Budget'!G40</f>
        <v>0</v>
      </c>
      <c r="D15" s="251"/>
      <c r="E15" s="251">
        <f>'Main Budget'!I40</f>
        <v>0</v>
      </c>
      <c r="F15" s="251"/>
      <c r="G15" s="251">
        <f>'Main Budget'!K40</f>
        <v>0</v>
      </c>
      <c r="H15" s="251"/>
      <c r="I15" s="251">
        <f>'Main Budget'!M40</f>
        <v>0</v>
      </c>
      <c r="J15" s="251"/>
      <c r="K15" s="251">
        <f>'Main Budget'!O40</f>
        <v>0</v>
      </c>
      <c r="L15" s="252">
        <f ca="1">Sumvisible(C15:K15)</f>
        <v>0</v>
      </c>
    </row>
    <row r="16" spans="1:12" ht="15" x14ac:dyDescent="0.25">
      <c r="A16" s="109"/>
      <c r="B16" s="109"/>
      <c r="L16" s="253"/>
    </row>
    <row r="17" spans="1:12" ht="15" x14ac:dyDescent="0.25">
      <c r="A17" s="125" t="s">
        <v>176</v>
      </c>
      <c r="B17" s="126"/>
      <c r="C17" s="251">
        <f>'Main Budget'!G61</f>
        <v>0</v>
      </c>
      <c r="D17" s="251"/>
      <c r="E17" s="251">
        <f>'Main Budget'!I61</f>
        <v>0</v>
      </c>
      <c r="F17" s="251"/>
      <c r="G17" s="251">
        <f>'Main Budget'!K61</f>
        <v>0</v>
      </c>
      <c r="H17" s="251"/>
      <c r="I17" s="251">
        <f>'Main Budget'!M61</f>
        <v>0</v>
      </c>
      <c r="J17" s="251"/>
      <c r="K17" s="251">
        <f>'Main Budget'!O61</f>
        <v>0</v>
      </c>
      <c r="L17" s="252">
        <f ca="1">Sumvisible(C17:K17)</f>
        <v>0</v>
      </c>
    </row>
    <row r="18" spans="1:12" x14ac:dyDescent="0.2">
      <c r="L18" s="250"/>
    </row>
    <row r="19" spans="1:12" ht="15" x14ac:dyDescent="0.25">
      <c r="A19" s="125" t="s">
        <v>158</v>
      </c>
      <c r="B19" s="126"/>
      <c r="C19" s="251">
        <f>'Main Budget'!G83</f>
        <v>0</v>
      </c>
      <c r="D19" s="251"/>
      <c r="E19" s="251">
        <f>'Main Budget'!I83</f>
        <v>0</v>
      </c>
      <c r="F19" s="251"/>
      <c r="G19" s="251">
        <f>'Main Budget'!K83</f>
        <v>0</v>
      </c>
      <c r="H19" s="251"/>
      <c r="I19" s="251">
        <f>'Main Budget'!M83</f>
        <v>0</v>
      </c>
      <c r="J19" s="251"/>
      <c r="K19" s="251">
        <f>'Main Budget'!O83</f>
        <v>0</v>
      </c>
      <c r="L19" s="252">
        <f ca="1">Sumvisible(C19:K19)</f>
        <v>0</v>
      </c>
    </row>
    <row r="20" spans="1:12" x14ac:dyDescent="0.2">
      <c r="L20" s="254"/>
    </row>
    <row r="21" spans="1:12" ht="15" x14ac:dyDescent="0.25">
      <c r="A21" s="125" t="s">
        <v>159</v>
      </c>
      <c r="B21" s="126"/>
      <c r="C21" s="251">
        <f>'Main Budget'!G68</f>
        <v>0</v>
      </c>
      <c r="D21" s="251"/>
      <c r="E21" s="251">
        <f>'Main Budget'!I68</f>
        <v>0</v>
      </c>
      <c r="F21" s="251"/>
      <c r="G21" s="251">
        <f>'Main Budget'!K68</f>
        <v>0</v>
      </c>
      <c r="H21" s="251"/>
      <c r="I21" s="251">
        <f>'Main Budget'!M68</f>
        <v>0</v>
      </c>
      <c r="J21" s="251"/>
      <c r="K21" s="251">
        <f>'Main Budget'!O68</f>
        <v>0</v>
      </c>
      <c r="L21" s="255">
        <f ca="1">Sumvisible(C21:K21)</f>
        <v>0</v>
      </c>
    </row>
    <row r="22" spans="1:12" x14ac:dyDescent="0.2">
      <c r="I22" s="236">
        <f>'Main Budget'!M86</f>
        <v>0</v>
      </c>
      <c r="L22" s="254"/>
    </row>
    <row r="23" spans="1:12" x14ac:dyDescent="0.2">
      <c r="A23" s="110" t="s">
        <v>160</v>
      </c>
      <c r="B23" s="109"/>
      <c r="L23" s="254"/>
    </row>
    <row r="24" spans="1:12" ht="15" x14ac:dyDescent="0.25">
      <c r="A24" s="118" t="s">
        <v>161</v>
      </c>
      <c r="B24" s="119"/>
      <c r="C24" s="256">
        <f>'Main Budget'!G26</f>
        <v>0</v>
      </c>
      <c r="D24" s="256"/>
      <c r="E24" s="256">
        <f>'Main Budget'!I26</f>
        <v>0</v>
      </c>
      <c r="F24" s="256"/>
      <c r="G24" s="256">
        <f>'Main Budget'!K26</f>
        <v>0</v>
      </c>
      <c r="H24" s="256"/>
      <c r="I24" s="256">
        <f>'Main Budget'!M26</f>
        <v>0</v>
      </c>
      <c r="J24" s="256"/>
      <c r="K24" s="256">
        <f>'Main Budget'!O26</f>
        <v>0</v>
      </c>
      <c r="L24" s="257">
        <f ca="1">Sumvisible(C24:K24)</f>
        <v>0</v>
      </c>
    </row>
    <row r="25" spans="1:12" ht="15" x14ac:dyDescent="0.25">
      <c r="A25" s="120" t="s">
        <v>162</v>
      </c>
      <c r="B25" s="121"/>
      <c r="C25" s="258">
        <f>'Main Budget'!G86+'Main Budget'!G87+'Main Budget'!G88</f>
        <v>0</v>
      </c>
      <c r="D25" s="258"/>
      <c r="E25" s="258">
        <f>'Main Budget'!I86+'Main Budget'!I87+'Main Budget'!I88</f>
        <v>0</v>
      </c>
      <c r="F25" s="258"/>
      <c r="G25" s="258">
        <f>'Main Budget'!K86+'Main Budget'!K87+'Main Budget'!K88</f>
        <v>0</v>
      </c>
      <c r="H25" s="258"/>
      <c r="I25" s="258">
        <f>'Main Budget'!M86+'Main Budget'!M87+'Main Budget'!M88</f>
        <v>0</v>
      </c>
      <c r="J25" s="258"/>
      <c r="K25" s="258">
        <f>'Main Budget'!O86+'Main Budget'!O87+'Main Budget'!O88</f>
        <v>0</v>
      </c>
      <c r="L25" s="259">
        <f ca="1">Sumvisible(C25:K25)</f>
        <v>0</v>
      </c>
    </row>
    <row r="26" spans="1:12" ht="15.75" thickBot="1" x14ac:dyDescent="0.3">
      <c r="A26" s="120" t="s">
        <v>163</v>
      </c>
      <c r="B26" s="121"/>
      <c r="C26" s="258">
        <f>'Main Budget'!G89+'Main Budget'!G91+'Main Budget'!G95+'Main Budget'!G90</f>
        <v>0</v>
      </c>
      <c r="D26" s="258"/>
      <c r="E26" s="258">
        <f>'Main Budget'!I89+'Main Budget'!I91+'Main Budget'!I95+'Main Budget'!I90</f>
        <v>0</v>
      </c>
      <c r="F26" s="258"/>
      <c r="G26" s="258">
        <f>'Main Budget'!K89+'Main Budget'!K91+'Main Budget'!K95+'Main Budget'!K90</f>
        <v>0</v>
      </c>
      <c r="H26" s="258"/>
      <c r="I26" s="258">
        <f>'Main Budget'!M89+'Main Budget'!M91+'Main Budget'!M95+'Main Budget'!M90</f>
        <v>0</v>
      </c>
      <c r="J26" s="258"/>
      <c r="K26" s="258">
        <f>'Main Budget'!O89+'Main Budget'!O91+'Main Budget'!O95+'Main Budget'!O90</f>
        <v>0</v>
      </c>
      <c r="L26" s="259">
        <f ca="1">Sumvisible(C26:K26)</f>
        <v>0</v>
      </c>
    </row>
    <row r="27" spans="1:12" ht="15.75" thickTop="1" x14ac:dyDescent="0.25">
      <c r="A27" s="123" t="s">
        <v>33</v>
      </c>
      <c r="B27" s="127"/>
      <c r="C27" s="260">
        <f>SUM(C24:C26)</f>
        <v>0</v>
      </c>
      <c r="D27" s="260"/>
      <c r="E27" s="260">
        <f t="shared" ref="E27:K27" si="1">SUM(E24:E26)</f>
        <v>0</v>
      </c>
      <c r="F27" s="260"/>
      <c r="G27" s="260">
        <f t="shared" si="1"/>
        <v>0</v>
      </c>
      <c r="H27" s="260"/>
      <c r="I27" s="260">
        <f t="shared" si="1"/>
        <v>0</v>
      </c>
      <c r="J27" s="260"/>
      <c r="K27" s="260">
        <f t="shared" si="1"/>
        <v>0</v>
      </c>
      <c r="L27" s="249">
        <f ca="1">Sumvisible(C27:K27)</f>
        <v>0</v>
      </c>
    </row>
    <row r="28" spans="1:12" x14ac:dyDescent="0.2">
      <c r="A28" s="110"/>
      <c r="L28" s="250"/>
    </row>
    <row r="29" spans="1:12" ht="15" x14ac:dyDescent="0.25">
      <c r="A29" s="128" t="s">
        <v>164</v>
      </c>
      <c r="B29" s="119"/>
      <c r="C29" s="256">
        <f>C13+C15+C17+C19+C21+C27</f>
        <v>0</v>
      </c>
      <c r="D29" s="256"/>
      <c r="E29" s="256">
        <f t="shared" ref="E29:K29" si="2">E13+E15+E17+E19+E21+E27</f>
        <v>0</v>
      </c>
      <c r="F29" s="256"/>
      <c r="G29" s="256">
        <f t="shared" si="2"/>
        <v>0</v>
      </c>
      <c r="H29" s="256"/>
      <c r="I29" s="256">
        <f t="shared" si="2"/>
        <v>0</v>
      </c>
      <c r="J29" s="256"/>
      <c r="K29" s="256">
        <f t="shared" si="2"/>
        <v>0</v>
      </c>
      <c r="L29" s="257">
        <f ca="1">Sumvisible(C29:K29)</f>
        <v>0</v>
      </c>
    </row>
    <row r="30" spans="1:12" ht="15.75" thickBot="1" x14ac:dyDescent="0.3">
      <c r="A30" s="122" t="s">
        <v>165</v>
      </c>
      <c r="B30" s="121"/>
      <c r="C30" s="258">
        <f>'Main Budget'!G100</f>
        <v>0</v>
      </c>
      <c r="D30" s="258"/>
      <c r="E30" s="258">
        <f>'Main Budget'!I100</f>
        <v>0</v>
      </c>
      <c r="F30" s="258"/>
      <c r="G30" s="258">
        <f>'Main Budget'!K100</f>
        <v>0</v>
      </c>
      <c r="H30" s="258"/>
      <c r="I30" s="258">
        <f>'Main Budget'!M100</f>
        <v>0</v>
      </c>
      <c r="J30" s="258"/>
      <c r="K30" s="258">
        <f>'Main Budget'!O100</f>
        <v>0</v>
      </c>
      <c r="L30" s="259">
        <f ca="1">Sumvisible(C30:K30)</f>
        <v>0</v>
      </c>
    </row>
    <row r="31" spans="1:12" ht="15.75" thickTop="1" x14ac:dyDescent="0.25">
      <c r="A31" s="123" t="s">
        <v>86</v>
      </c>
      <c r="B31" s="127"/>
      <c r="C31" s="248">
        <f>C29+C30</f>
        <v>0</v>
      </c>
      <c r="D31" s="248"/>
      <c r="E31" s="248">
        <f t="shared" ref="E31:K31" si="3">E29+E30</f>
        <v>0</v>
      </c>
      <c r="F31" s="248"/>
      <c r="G31" s="248">
        <f t="shared" si="3"/>
        <v>0</v>
      </c>
      <c r="H31" s="248"/>
      <c r="I31" s="248">
        <f t="shared" si="3"/>
        <v>0</v>
      </c>
      <c r="J31" s="248"/>
      <c r="K31" s="248">
        <f t="shared" si="3"/>
        <v>0</v>
      </c>
      <c r="L31" s="249">
        <f ca="1">Sumvisible(C31:K31)</f>
        <v>0</v>
      </c>
    </row>
  </sheetData>
  <mergeCells count="2">
    <mergeCell ref="B3:L3"/>
    <mergeCell ref="B2:L2"/>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03"/>
  <sheetViews>
    <sheetView tabSelected="1" zoomScaleNormal="100" workbookViewId="0">
      <pane ySplit="7" topLeftCell="A8" activePane="bottomLeft" state="frozen"/>
      <selection pane="bottomLeft" activeCell="Q24" sqref="Q24"/>
    </sheetView>
  </sheetViews>
  <sheetFormatPr defaultColWidth="9.140625" defaultRowHeight="15" outlineLevelCol="1" x14ac:dyDescent="0.25"/>
  <cols>
    <col min="1" max="1" width="41.7109375" style="1" customWidth="1"/>
    <col min="2" max="2" width="16.7109375" style="100" hidden="1" customWidth="1" outlineLevel="1"/>
    <col min="3" max="3" width="12.7109375" style="1" customWidth="1" collapsed="1"/>
    <col min="4" max="4" width="7.140625" style="1" customWidth="1"/>
    <col min="5" max="5" width="6.85546875" style="1" customWidth="1"/>
    <col min="6" max="6" width="7.42578125" style="1" customWidth="1"/>
    <col min="7" max="7" width="11.7109375" style="67" customWidth="1" outlineLevel="1"/>
    <col min="8" max="8" width="2.28515625" style="67" customWidth="1"/>
    <col min="9" max="9" width="12.28515625" style="67" hidden="1" customWidth="1" outlineLevel="1"/>
    <col min="10" max="10" width="2.28515625" style="67" customWidth="1" collapsed="1"/>
    <col min="11" max="11" width="12.140625" style="67" hidden="1" customWidth="1" outlineLevel="1"/>
    <col min="12" max="12" width="2.28515625" style="67" customWidth="1" collapsed="1"/>
    <col min="13" max="13" width="12.85546875" style="67" hidden="1" customWidth="1" outlineLevel="1"/>
    <col min="14" max="14" width="2.28515625" style="67" customWidth="1" collapsed="1"/>
    <col min="15" max="15" width="12.140625" style="67" hidden="1" customWidth="1" outlineLevel="1"/>
    <col min="16" max="16" width="18.28515625" style="67" customWidth="1" collapsed="1"/>
    <col min="17" max="17" width="50.28515625" style="2" customWidth="1"/>
    <col min="18" max="16384" width="9.140625" style="1"/>
  </cols>
  <sheetData>
    <row r="1" spans="1:19" x14ac:dyDescent="0.25">
      <c r="A1" s="99" t="s">
        <v>0</v>
      </c>
      <c r="C1" s="93"/>
      <c r="D1" s="93"/>
      <c r="E1" s="1" t="s">
        <v>129</v>
      </c>
      <c r="I1" s="68"/>
      <c r="J1" s="173"/>
      <c r="K1" s="68"/>
      <c r="L1" s="173"/>
      <c r="M1" s="68"/>
      <c r="N1" s="173"/>
      <c r="O1" s="68"/>
      <c r="P1" s="68"/>
    </row>
    <row r="2" spans="1:19" x14ac:dyDescent="0.25">
      <c r="A2" s="99" t="s">
        <v>141</v>
      </c>
      <c r="C2" s="115"/>
      <c r="D2" s="93"/>
      <c r="E2" s="102">
        <v>0.02</v>
      </c>
      <c r="G2" s="264"/>
      <c r="H2" s="264"/>
      <c r="I2" s="264"/>
      <c r="J2" s="264"/>
      <c r="K2" s="264"/>
      <c r="L2" s="264"/>
      <c r="M2" s="264"/>
      <c r="N2" s="264"/>
      <c r="O2" s="264"/>
      <c r="P2" s="264"/>
      <c r="S2" s="229"/>
    </row>
    <row r="3" spans="1:19" x14ac:dyDescent="0.25">
      <c r="A3" s="99" t="s">
        <v>142</v>
      </c>
      <c r="C3" s="115"/>
      <c r="D3" s="102"/>
      <c r="G3" s="92"/>
      <c r="H3" s="173"/>
      <c r="I3" s="92"/>
      <c r="J3" s="173"/>
      <c r="K3" s="92"/>
      <c r="L3" s="173"/>
      <c r="M3" s="92"/>
      <c r="N3" s="173"/>
      <c r="O3" s="92"/>
      <c r="P3" s="92"/>
    </row>
    <row r="4" spans="1:19" x14ac:dyDescent="0.25">
      <c r="A4" s="99" t="s">
        <v>1</v>
      </c>
      <c r="C4" s="93"/>
      <c r="D4" s="93"/>
      <c r="G4" s="264"/>
      <c r="H4" s="264"/>
      <c r="I4" s="264"/>
      <c r="J4" s="264"/>
      <c r="K4" s="264"/>
      <c r="L4" s="264"/>
      <c r="M4" s="264"/>
      <c r="N4" s="264"/>
      <c r="O4" s="264"/>
      <c r="P4" s="264"/>
    </row>
    <row r="5" spans="1:19" ht="15" customHeight="1" thickBot="1" x14ac:dyDescent="0.3">
      <c r="A5" s="99" t="s">
        <v>6</v>
      </c>
      <c r="C5" s="93"/>
      <c r="D5" s="93"/>
      <c r="G5" s="264"/>
      <c r="H5" s="264"/>
      <c r="I5" s="264"/>
      <c r="J5" s="264"/>
      <c r="K5" s="264"/>
      <c r="L5" s="264"/>
      <c r="M5" s="264"/>
      <c r="N5" s="264"/>
      <c r="O5" s="264"/>
      <c r="P5" s="264"/>
    </row>
    <row r="6" spans="1:19" ht="17.25" customHeight="1" thickTop="1" x14ac:dyDescent="0.25">
      <c r="G6" s="230" t="s">
        <v>2</v>
      </c>
      <c r="H6" s="231"/>
      <c r="I6" s="231" t="s">
        <v>3</v>
      </c>
      <c r="J6" s="231"/>
      <c r="K6" s="231" t="s">
        <v>113</v>
      </c>
      <c r="L6" s="231"/>
      <c r="M6" s="231" t="s">
        <v>114</v>
      </c>
      <c r="N6" s="231"/>
      <c r="O6" s="232" t="s">
        <v>115</v>
      </c>
      <c r="P6" s="171" t="s">
        <v>4</v>
      </c>
    </row>
    <row r="7" spans="1:19" ht="30.75" customHeight="1" thickBot="1" x14ac:dyDescent="0.3">
      <c r="G7" s="233" t="str">
        <f>CONCATENATE(TEXT($C$2, "dd mmm 'yy"),"- ", TEXT(DATE(YEAR($C$2)+1,MONTH($C$2),DAY($C$2))-1, "dd mmm 'yy"))</f>
        <v>00 Jan '00- 30 Dec '00</v>
      </c>
      <c r="H7" s="234"/>
      <c r="I7" s="234" t="str">
        <f>CONCATENATE(TEXT(DATE(YEAR($C$2)+1,MONTH($C$2),DAY($C$2)), "dd mmm 'yy")," - ", TEXT(DATE(YEAR($C$2)+2,MONTH($C$2),DAY($C$2))-1, "dd mmm 'yy"))</f>
        <v>31 Dec '00 - 30 Dec '01</v>
      </c>
      <c r="J7" s="234"/>
      <c r="K7" s="234" t="str">
        <f>CONCATENATE(TEXT(DATE(YEAR($C$2)+2,MONTH($C$2),DAY($C$2)), "dd mmm 'yy")," - ", TEXT(DATE(YEAR($C$2)+3,MONTH($C$2),DAY($C$2))-1, "dd mmm 'yy"))</f>
        <v>31 Dec '01 - 30 Dec '02</v>
      </c>
      <c r="L7" s="234"/>
      <c r="M7" s="234" t="str">
        <f>CONCATENATE(TEXT(DATE(YEAR($C$2)+3,MONTH($C$2),DAY($C$2)), "dd mmm 'yy")," - ", TEXT(DATE(YEAR($C$2)+4,MONTH($C$2),DAY($C$2))-1, "dd mmm 'yy"))</f>
        <v>31 Dec '02 - 30 Dec '03</v>
      </c>
      <c r="N7" s="234"/>
      <c r="O7" s="235" t="str">
        <f>CONCATENATE(TEXT(DATE(YEAR($C$2)+4,MONTH($C$2),DAY($C$2)), "dd mmm 'yy")," - ", TEXT(DATE(YEAR($C$2)+5,MONTH($C$2),DAY($C$2))-1, "dd mmm 'yy"))</f>
        <v>31 Dec '03 - 30 Dec '04</v>
      </c>
      <c r="P7" s="170"/>
      <c r="Q7" s="16" t="s">
        <v>52</v>
      </c>
    </row>
    <row r="8" spans="1:19" ht="16.5" thickTop="1" thickBot="1" x14ac:dyDescent="0.3">
      <c r="A8" s="3" t="s">
        <v>31</v>
      </c>
      <c r="B8" s="103"/>
      <c r="C8" s="3"/>
      <c r="D8" s="3"/>
      <c r="E8" s="3"/>
      <c r="F8" s="3"/>
      <c r="G8" s="69"/>
      <c r="H8" s="69"/>
      <c r="I8" s="69"/>
      <c r="J8" s="69"/>
      <c r="K8" s="69"/>
      <c r="L8" s="69"/>
      <c r="M8" s="69"/>
      <c r="N8" s="69"/>
      <c r="O8" s="69"/>
      <c r="P8" s="70"/>
    </row>
    <row r="9" spans="1:19" x14ac:dyDescent="0.25">
      <c r="A9" s="129" t="s">
        <v>55</v>
      </c>
      <c r="B9" s="130">
        <f>'salary worksheet'!C10</f>
        <v>6010</v>
      </c>
      <c r="C9" s="130"/>
      <c r="D9" s="130"/>
      <c r="E9" s="130"/>
      <c r="F9" s="130"/>
      <c r="G9" s="176">
        <f>'salary worksheet'!J10</f>
        <v>0</v>
      </c>
      <c r="H9" s="176"/>
      <c r="I9" s="176">
        <f>'salary worksheet'!L10</f>
        <v>0</v>
      </c>
      <c r="J9" s="176"/>
      <c r="K9" s="176">
        <f>'salary worksheet'!N10</f>
        <v>0</v>
      </c>
      <c r="L9" s="176"/>
      <c r="M9" s="176">
        <f>'salary worksheet'!P10</f>
        <v>0</v>
      </c>
      <c r="N9" s="176"/>
      <c r="O9" s="176">
        <f>'salary worksheet'!R10</f>
        <v>0</v>
      </c>
      <c r="P9" s="177">
        <f ca="1">Sumvisible(G9:O9)</f>
        <v>0</v>
      </c>
    </row>
    <row r="10" spans="1:19" x14ac:dyDescent="0.25">
      <c r="A10" s="131" t="s">
        <v>137</v>
      </c>
      <c r="B10" s="4">
        <f>'salary worksheet'!C10</f>
        <v>6010</v>
      </c>
      <c r="C10" s="4"/>
      <c r="D10" s="4"/>
      <c r="E10" s="4"/>
      <c r="F10" s="4"/>
      <c r="G10" s="178">
        <f>'salary worksheet'!J15-'salary worksheet'!J10</f>
        <v>0</v>
      </c>
      <c r="H10" s="178"/>
      <c r="I10" s="178">
        <f>'salary worksheet'!L15-'salary worksheet'!L10</f>
        <v>0</v>
      </c>
      <c r="J10" s="178"/>
      <c r="K10" s="178">
        <f>'salary worksheet'!N15-'salary worksheet'!N10</f>
        <v>0</v>
      </c>
      <c r="L10" s="178"/>
      <c r="M10" s="178">
        <f>'salary worksheet'!P15-'salary worksheet'!P10</f>
        <v>0</v>
      </c>
      <c r="N10" s="178"/>
      <c r="O10" s="178">
        <f>'salary worksheet'!R15-'salary worksheet'!R10</f>
        <v>0</v>
      </c>
      <c r="P10" s="179">
        <f t="shared" ref="P10:P15" ca="1" si="0">Sumvisible(G10:O10)</f>
        <v>0</v>
      </c>
    </row>
    <row r="11" spans="1:19" x14ac:dyDescent="0.25">
      <c r="A11" s="131" t="s">
        <v>189</v>
      </c>
      <c r="B11" s="4">
        <f>'salary worksheet'!C34</f>
        <v>6030</v>
      </c>
      <c r="C11" s="4"/>
      <c r="D11" s="4"/>
      <c r="E11" s="4"/>
      <c r="F11" s="4"/>
      <c r="G11" s="178">
        <f>'salary worksheet'!J39</f>
        <v>0</v>
      </c>
      <c r="H11" s="178"/>
      <c r="I11" s="178">
        <f>'salary worksheet'!L39</f>
        <v>0</v>
      </c>
      <c r="J11" s="178"/>
      <c r="K11" s="178">
        <f>'salary worksheet'!N39</f>
        <v>0</v>
      </c>
      <c r="L11" s="178"/>
      <c r="M11" s="178">
        <f>'salary worksheet'!P39</f>
        <v>0</v>
      </c>
      <c r="N11" s="178"/>
      <c r="O11" s="178">
        <f>'salary worksheet'!R39</f>
        <v>0</v>
      </c>
      <c r="P11" s="179">
        <f t="shared" ca="1" si="0"/>
        <v>0</v>
      </c>
    </row>
    <row r="12" spans="1:19" x14ac:dyDescent="0.25">
      <c r="A12" s="131" t="s">
        <v>122</v>
      </c>
      <c r="B12" s="4">
        <f>'salary worksheet'!C26</f>
        <v>6040</v>
      </c>
      <c r="C12" s="4"/>
      <c r="D12" s="4"/>
      <c r="E12" s="4"/>
      <c r="F12" s="4"/>
      <c r="G12" s="178">
        <f>'salary worksheet'!J31</f>
        <v>0</v>
      </c>
      <c r="H12" s="178"/>
      <c r="I12" s="178">
        <f>'salary worksheet'!L31</f>
        <v>0</v>
      </c>
      <c r="J12" s="178"/>
      <c r="K12" s="178">
        <f>'salary worksheet'!N31</f>
        <v>0</v>
      </c>
      <c r="L12" s="178"/>
      <c r="M12" s="178">
        <f>'salary worksheet'!P31</f>
        <v>0</v>
      </c>
      <c r="N12" s="178"/>
      <c r="O12" s="178">
        <f>'salary worksheet'!R31</f>
        <v>0</v>
      </c>
      <c r="P12" s="179">
        <f t="shared" ca="1" si="0"/>
        <v>0</v>
      </c>
    </row>
    <row r="13" spans="1:19" x14ac:dyDescent="0.25">
      <c r="A13" s="131" t="s">
        <v>37</v>
      </c>
      <c r="B13" s="4">
        <f>'salary worksheet'!C42</f>
        <v>6050</v>
      </c>
      <c r="C13" s="4"/>
      <c r="D13" s="4"/>
      <c r="E13" s="4"/>
      <c r="F13" s="4"/>
      <c r="G13" s="178">
        <f>'salary worksheet'!J44</f>
        <v>0</v>
      </c>
      <c r="H13" s="178"/>
      <c r="I13" s="178">
        <f>'salary worksheet'!L44</f>
        <v>0</v>
      </c>
      <c r="J13" s="178"/>
      <c r="K13" s="178">
        <f>'salary worksheet'!N44</f>
        <v>0</v>
      </c>
      <c r="L13" s="178"/>
      <c r="M13" s="178">
        <f>'salary worksheet'!P44</f>
        <v>0</v>
      </c>
      <c r="N13" s="178"/>
      <c r="O13" s="178">
        <f>'salary worksheet'!R44</f>
        <v>0</v>
      </c>
      <c r="P13" s="179">
        <f t="shared" ca="1" si="0"/>
        <v>0</v>
      </c>
    </row>
    <row r="14" spans="1:19" x14ac:dyDescent="0.25">
      <c r="A14" s="131" t="s">
        <v>133</v>
      </c>
      <c r="B14" s="4">
        <f>'salary worksheet'!C47</f>
        <v>6070</v>
      </c>
      <c r="C14" s="4"/>
      <c r="D14" s="4"/>
      <c r="E14" s="4"/>
      <c r="F14" s="4"/>
      <c r="G14" s="178">
        <f>'salary worksheet'!J47</f>
        <v>0</v>
      </c>
      <c r="H14" s="178"/>
      <c r="I14" s="178">
        <f>'salary worksheet'!L47</f>
        <v>0</v>
      </c>
      <c r="J14" s="178"/>
      <c r="K14" s="178">
        <f>'salary worksheet'!N47</f>
        <v>0</v>
      </c>
      <c r="L14" s="178"/>
      <c r="M14" s="178">
        <f>'salary worksheet'!P47</f>
        <v>0</v>
      </c>
      <c r="N14" s="178"/>
      <c r="O14" s="178">
        <f>'salary worksheet'!R47</f>
        <v>0</v>
      </c>
      <c r="P14" s="179">
        <f t="shared" ca="1" si="0"/>
        <v>0</v>
      </c>
    </row>
    <row r="15" spans="1:19" x14ac:dyDescent="0.25">
      <c r="A15" s="131" t="s">
        <v>134</v>
      </c>
      <c r="B15" s="4" t="str">
        <f>CONCATENATE('salary worksheet'!C67, ", ", 'salary worksheet'!C76,", ", 'salary worksheet'!C62)</f>
        <v>6110, 6120, 6140</v>
      </c>
      <c r="C15" s="4"/>
      <c r="D15" s="4"/>
      <c r="E15" s="4"/>
      <c r="F15" s="4"/>
      <c r="G15" s="178">
        <f>'salary worksheet'!J81+'salary worksheet'!J63+'salary worksheet'!J72</f>
        <v>0</v>
      </c>
      <c r="H15" s="178"/>
      <c r="I15" s="178">
        <f>'salary worksheet'!L81+'salary worksheet'!L63+'salary worksheet'!L72</f>
        <v>0</v>
      </c>
      <c r="J15" s="178"/>
      <c r="K15" s="178">
        <f>'salary worksheet'!N81+'salary worksheet'!N63+'salary worksheet'!N72</f>
        <v>0</v>
      </c>
      <c r="L15" s="178"/>
      <c r="M15" s="178">
        <f>'salary worksheet'!P81+'salary worksheet'!P63+'salary worksheet'!P72</f>
        <v>0</v>
      </c>
      <c r="N15" s="178"/>
      <c r="O15" s="178">
        <f>'salary worksheet'!R81+'salary worksheet'!R63+'salary worksheet'!R72</f>
        <v>0</v>
      </c>
      <c r="P15" s="179">
        <f t="shared" ca="1" si="0"/>
        <v>0</v>
      </c>
    </row>
    <row r="16" spans="1:19" x14ac:dyDescent="0.25">
      <c r="A16" s="131" t="s">
        <v>135</v>
      </c>
      <c r="B16" s="4">
        <f>'salary worksheet'!C53</f>
        <v>6150</v>
      </c>
      <c r="C16" s="4"/>
      <c r="D16" s="4"/>
      <c r="E16" s="4"/>
      <c r="F16" s="4"/>
      <c r="G16" s="178">
        <f>'salary worksheet'!J54</f>
        <v>0</v>
      </c>
      <c r="H16" s="178"/>
      <c r="I16" s="178">
        <f>'salary worksheet'!L54</f>
        <v>0</v>
      </c>
      <c r="J16" s="178"/>
      <c r="K16" s="178">
        <f>'salary worksheet'!N54</f>
        <v>0</v>
      </c>
      <c r="L16" s="178"/>
      <c r="M16" s="178">
        <f>'salary worksheet'!P54</f>
        <v>0</v>
      </c>
      <c r="N16" s="178"/>
      <c r="O16" s="178">
        <f>'salary worksheet'!R54</f>
        <v>0</v>
      </c>
      <c r="P16" s="179">
        <f ca="1">Sumvisible(G16:O16)</f>
        <v>0</v>
      </c>
    </row>
    <row r="17" spans="1:17" ht="4.5" customHeight="1" x14ac:dyDescent="0.25">
      <c r="A17" s="132"/>
      <c r="B17" s="107"/>
      <c r="C17" s="10"/>
      <c r="D17" s="10"/>
      <c r="E17" s="10"/>
      <c r="F17" s="10"/>
      <c r="G17" s="178"/>
      <c r="H17" s="178"/>
      <c r="I17" s="178"/>
      <c r="J17" s="178"/>
      <c r="K17" s="178"/>
      <c r="L17" s="178"/>
      <c r="M17" s="178"/>
      <c r="N17" s="178"/>
      <c r="O17" s="178"/>
      <c r="P17" s="179"/>
    </row>
    <row r="18" spans="1:17" x14ac:dyDescent="0.25">
      <c r="A18" s="132" t="s">
        <v>179</v>
      </c>
      <c r="B18" s="107"/>
      <c r="C18" s="10"/>
      <c r="D18" s="10"/>
      <c r="E18" s="10"/>
      <c r="F18" s="10"/>
      <c r="G18" s="178">
        <f>SUM(G9:G16)</f>
        <v>0</v>
      </c>
      <c r="H18" s="178"/>
      <c r="I18" s="178">
        <f t="shared" ref="I18:O18" si="1">SUM(I9:I16)</f>
        <v>0</v>
      </c>
      <c r="J18" s="178"/>
      <c r="K18" s="178">
        <f t="shared" si="1"/>
        <v>0</v>
      </c>
      <c r="L18" s="178"/>
      <c r="M18" s="178">
        <f t="shared" si="1"/>
        <v>0</v>
      </c>
      <c r="N18" s="178"/>
      <c r="O18" s="178">
        <f t="shared" si="1"/>
        <v>0</v>
      </c>
      <c r="P18" s="179">
        <f ca="1">Sumvisible(G18:O18)</f>
        <v>0</v>
      </c>
    </row>
    <row r="19" spans="1:17" ht="4.5" customHeight="1" x14ac:dyDescent="0.25">
      <c r="A19" s="132"/>
      <c r="B19" s="107"/>
      <c r="C19" s="10"/>
      <c r="D19" s="10"/>
      <c r="E19" s="10"/>
      <c r="F19" s="10"/>
      <c r="G19" s="178"/>
      <c r="H19" s="178"/>
      <c r="I19" s="178"/>
      <c r="J19" s="178"/>
      <c r="K19" s="178"/>
      <c r="L19" s="178"/>
      <c r="M19" s="178"/>
      <c r="N19" s="178"/>
      <c r="O19" s="178"/>
      <c r="P19" s="179"/>
    </row>
    <row r="20" spans="1:17" x14ac:dyDescent="0.25">
      <c r="A20" s="132" t="s">
        <v>54</v>
      </c>
      <c r="B20" s="107"/>
      <c r="C20" s="10"/>
      <c r="D20" s="10"/>
      <c r="E20" s="10"/>
      <c r="F20" s="10"/>
      <c r="G20" s="178">
        <f>'salary worksheet'!J85</f>
        <v>0</v>
      </c>
      <c r="H20" s="178"/>
      <c r="I20" s="178">
        <f>'salary worksheet'!L85</f>
        <v>0</v>
      </c>
      <c r="J20" s="178"/>
      <c r="K20" s="178">
        <f>'salary worksheet'!N85</f>
        <v>0</v>
      </c>
      <c r="L20" s="178"/>
      <c r="M20" s="178">
        <f>'salary worksheet'!P85</f>
        <v>0</v>
      </c>
      <c r="N20" s="178"/>
      <c r="O20" s="178">
        <f>'salary worksheet'!L85</f>
        <v>0</v>
      </c>
      <c r="P20" s="179">
        <f ca="1">Sumvisible(G20:O20)</f>
        <v>0</v>
      </c>
    </row>
    <row r="21" spans="1:17" ht="4.5" customHeight="1" thickBot="1" x14ac:dyDescent="0.3">
      <c r="A21" s="132"/>
      <c r="B21" s="107"/>
      <c r="C21" s="10"/>
      <c r="D21" s="10"/>
      <c r="E21" s="10"/>
      <c r="F21" s="10"/>
      <c r="G21" s="180"/>
      <c r="H21" s="180"/>
      <c r="I21" s="180"/>
      <c r="J21" s="180"/>
      <c r="K21" s="180"/>
      <c r="L21" s="180"/>
      <c r="M21" s="180"/>
      <c r="N21" s="180"/>
      <c r="O21" s="180"/>
      <c r="P21" s="181"/>
    </row>
    <row r="22" spans="1:17" ht="15.75" thickBot="1" x14ac:dyDescent="0.3">
      <c r="A22" s="12" t="s">
        <v>180</v>
      </c>
      <c r="B22" s="104"/>
      <c r="C22" s="50"/>
      <c r="D22" s="50"/>
      <c r="E22" s="50"/>
      <c r="F22" s="50"/>
      <c r="G22" s="182">
        <f>G18+G20</f>
        <v>0</v>
      </c>
      <c r="H22" s="182"/>
      <c r="I22" s="182">
        <f>I18+I20</f>
        <v>0</v>
      </c>
      <c r="J22" s="182"/>
      <c r="K22" s="182">
        <f>K18+K20</f>
        <v>0</v>
      </c>
      <c r="L22" s="182"/>
      <c r="M22" s="182">
        <f>M18+M20</f>
        <v>0</v>
      </c>
      <c r="N22" s="182"/>
      <c r="O22" s="182">
        <f>O18+O20</f>
        <v>0</v>
      </c>
      <c r="P22" s="183">
        <f ca="1">Sumvisible(G22:O22)</f>
        <v>0</v>
      </c>
    </row>
    <row r="23" spans="1:17" ht="9" customHeight="1" x14ac:dyDescent="0.25">
      <c r="G23" s="71"/>
      <c r="H23" s="71"/>
      <c r="I23" s="71"/>
      <c r="J23" s="71"/>
      <c r="K23" s="71"/>
      <c r="L23" s="71"/>
      <c r="M23" s="71"/>
      <c r="N23" s="71"/>
      <c r="O23" s="71"/>
      <c r="P23" s="71"/>
    </row>
    <row r="24" spans="1:17" ht="15.75" thickBot="1" x14ac:dyDescent="0.3">
      <c r="A24" s="3" t="s">
        <v>32</v>
      </c>
      <c r="B24" s="103"/>
      <c r="C24" s="3"/>
      <c r="D24" s="3"/>
      <c r="E24" s="3"/>
      <c r="F24" s="3"/>
      <c r="G24" s="71"/>
      <c r="H24" s="71"/>
      <c r="I24" s="71"/>
      <c r="J24" s="71"/>
      <c r="K24" s="71"/>
      <c r="L24" s="71"/>
      <c r="M24" s="71"/>
      <c r="N24" s="71"/>
      <c r="O24" s="71"/>
      <c r="P24" s="71"/>
    </row>
    <row r="25" spans="1:17" ht="15.75" thickBot="1" x14ac:dyDescent="0.3">
      <c r="A25" s="172" t="s">
        <v>29</v>
      </c>
      <c r="B25" s="134"/>
      <c r="C25" s="135"/>
      <c r="D25" s="135"/>
      <c r="E25" s="135"/>
      <c r="F25" s="135"/>
      <c r="G25" s="184"/>
      <c r="H25" s="184"/>
      <c r="I25" s="185">
        <f>SUM(G25*(1+$E$2))</f>
        <v>0</v>
      </c>
      <c r="J25" s="185"/>
      <c r="K25" s="185">
        <f>I25*(1+$E$2)</f>
        <v>0</v>
      </c>
      <c r="L25" s="185"/>
      <c r="M25" s="185">
        <f>K25*(1+$E$2)</f>
        <v>0</v>
      </c>
      <c r="N25" s="185"/>
      <c r="O25" s="185">
        <f>M25*(1+$E$2)</f>
        <v>0</v>
      </c>
      <c r="P25" s="186">
        <f ca="1">Sumvisible(G25:O25)</f>
        <v>0</v>
      </c>
    </row>
    <row r="26" spans="1:17" ht="15.75" thickBot="1" x14ac:dyDescent="0.3">
      <c r="A26" s="12" t="s">
        <v>28</v>
      </c>
      <c r="B26" s="104"/>
      <c r="C26" s="50"/>
      <c r="D26" s="50"/>
      <c r="E26" s="50"/>
      <c r="F26" s="50"/>
      <c r="G26" s="182">
        <f>G25</f>
        <v>0</v>
      </c>
      <c r="H26" s="182"/>
      <c r="I26" s="182">
        <f>I25</f>
        <v>0</v>
      </c>
      <c r="J26" s="182"/>
      <c r="K26" s="182">
        <f t="shared" ref="K26:O26" si="2">K25</f>
        <v>0</v>
      </c>
      <c r="L26" s="182"/>
      <c r="M26" s="182">
        <f t="shared" si="2"/>
        <v>0</v>
      </c>
      <c r="N26" s="182"/>
      <c r="O26" s="182">
        <f t="shared" si="2"/>
        <v>0</v>
      </c>
      <c r="P26" s="183">
        <f ca="1">Sumvisible(G26:O26)</f>
        <v>0</v>
      </c>
    </row>
    <row r="27" spans="1:17" ht="9" customHeight="1" x14ac:dyDescent="0.25">
      <c r="G27" s="71"/>
      <c r="H27" s="71"/>
      <c r="I27" s="71"/>
      <c r="J27" s="71"/>
      <c r="K27" s="71"/>
      <c r="L27" s="71"/>
      <c r="M27" s="71"/>
      <c r="N27" s="71"/>
      <c r="O27" s="71"/>
      <c r="P27" s="71"/>
    </row>
    <row r="28" spans="1:17" ht="15.75" thickBot="1" x14ac:dyDescent="0.3">
      <c r="A28" s="3" t="s">
        <v>40</v>
      </c>
      <c r="B28" s="103"/>
      <c r="C28" s="3"/>
      <c r="D28" s="3"/>
      <c r="E28" s="3"/>
      <c r="F28" s="3"/>
      <c r="G28" s="71"/>
      <c r="H28" s="71"/>
      <c r="I28" s="71"/>
      <c r="J28" s="71"/>
      <c r="K28" s="71"/>
      <c r="L28" s="71"/>
      <c r="M28" s="71"/>
      <c r="N28" s="71"/>
      <c r="O28" s="71"/>
      <c r="P28" s="71"/>
    </row>
    <row r="29" spans="1:17" ht="15.75" thickBot="1" x14ac:dyDescent="0.3">
      <c r="A29" s="138" t="s">
        <v>18</v>
      </c>
      <c r="B29" s="139"/>
      <c r="C29" s="140" t="s">
        <v>150</v>
      </c>
      <c r="D29" s="140" t="s">
        <v>151</v>
      </c>
      <c r="E29" s="140" t="s">
        <v>130</v>
      </c>
      <c r="F29" s="140" t="s">
        <v>152</v>
      </c>
      <c r="G29" s="136"/>
      <c r="H29" s="136"/>
      <c r="I29" s="136"/>
      <c r="J29" s="136"/>
      <c r="K29" s="136"/>
      <c r="L29" s="136"/>
      <c r="M29" s="136"/>
      <c r="N29" s="136"/>
      <c r="O29" s="136"/>
      <c r="P29" s="137"/>
      <c r="Q29" s="6"/>
    </row>
    <row r="30" spans="1:17" x14ac:dyDescent="0.25">
      <c r="A30" s="147" t="s">
        <v>181</v>
      </c>
      <c r="B30" s="148" t="s">
        <v>144</v>
      </c>
      <c r="C30" s="149"/>
      <c r="D30" s="149"/>
      <c r="E30" s="149"/>
      <c r="F30" s="148"/>
      <c r="G30" s="185">
        <f>C30*D30*E30</f>
        <v>0</v>
      </c>
      <c r="H30" s="185"/>
      <c r="I30" s="185">
        <f>SUM(G30*(1+$E$2))</f>
        <v>0</v>
      </c>
      <c r="J30" s="185"/>
      <c r="K30" s="185">
        <f>I30*(1+$E$2)</f>
        <v>0</v>
      </c>
      <c r="L30" s="185"/>
      <c r="M30" s="185">
        <f>K30*(1+$E$2)</f>
        <v>0</v>
      </c>
      <c r="N30" s="185"/>
      <c r="O30" s="185">
        <f t="shared" ref="O30:O33" si="3">M30*(1+$E$2)</f>
        <v>0</v>
      </c>
      <c r="P30" s="186">
        <f ca="1">Sumvisible(G30:O30)</f>
        <v>0</v>
      </c>
      <c r="Q30" s="7"/>
    </row>
    <row r="31" spans="1:17" x14ac:dyDescent="0.25">
      <c r="A31" s="141" t="s">
        <v>138</v>
      </c>
      <c r="B31" s="142" t="s">
        <v>144</v>
      </c>
      <c r="C31" s="143"/>
      <c r="D31" s="143"/>
      <c r="E31" s="143"/>
      <c r="F31" s="143"/>
      <c r="G31" s="180">
        <f>C31*D31*E31*F31</f>
        <v>0</v>
      </c>
      <c r="H31" s="180"/>
      <c r="I31" s="180">
        <f>SUM(G31*(1+$E$2))</f>
        <v>0</v>
      </c>
      <c r="J31" s="180"/>
      <c r="K31" s="180">
        <f>I31*(1+$E$2)</f>
        <v>0</v>
      </c>
      <c r="L31" s="180"/>
      <c r="M31" s="180">
        <f>K31*(1+$E$2)</f>
        <v>0</v>
      </c>
      <c r="N31" s="180"/>
      <c r="O31" s="180">
        <f t="shared" si="3"/>
        <v>0</v>
      </c>
      <c r="P31" s="181">
        <f ca="1">Sumvisible(G31:O31)</f>
        <v>0</v>
      </c>
      <c r="Q31" s="8"/>
    </row>
    <row r="32" spans="1:17" x14ac:dyDescent="0.25">
      <c r="A32" s="141" t="s">
        <v>139</v>
      </c>
      <c r="B32" s="142" t="s">
        <v>144</v>
      </c>
      <c r="C32" s="143"/>
      <c r="D32" s="143"/>
      <c r="E32" s="143"/>
      <c r="F32" s="143"/>
      <c r="G32" s="180">
        <f>C32*D32*E32*F32</f>
        <v>0</v>
      </c>
      <c r="H32" s="180"/>
      <c r="I32" s="180">
        <f>SUM(G32*(1+$E$2))</f>
        <v>0</v>
      </c>
      <c r="J32" s="180"/>
      <c r="K32" s="180">
        <f>I32*(1+$E$2)</f>
        <v>0</v>
      </c>
      <c r="L32" s="180"/>
      <c r="M32" s="180">
        <f>K32*(1+$E$2)</f>
        <v>0</v>
      </c>
      <c r="N32" s="180"/>
      <c r="O32" s="180">
        <f t="shared" si="3"/>
        <v>0</v>
      </c>
      <c r="P32" s="181">
        <f ca="1">Sumvisible(G32:O32)</f>
        <v>0</v>
      </c>
      <c r="Q32" s="8"/>
    </row>
    <row r="33" spans="1:17" ht="15.75" customHeight="1" thickBot="1" x14ac:dyDescent="0.3">
      <c r="A33" s="150" t="s">
        <v>147</v>
      </c>
      <c r="B33" s="151" t="s">
        <v>144</v>
      </c>
      <c r="C33" s="152"/>
      <c r="D33" s="152"/>
      <c r="E33" s="152"/>
      <c r="F33" s="152"/>
      <c r="G33" s="187">
        <f>C33*D33*E33*F33</f>
        <v>0</v>
      </c>
      <c r="H33" s="187"/>
      <c r="I33" s="187">
        <f>SUM(G33*(1+$E$2))</f>
        <v>0</v>
      </c>
      <c r="J33" s="187"/>
      <c r="K33" s="187">
        <f>I33*(1+$E$2)</f>
        <v>0</v>
      </c>
      <c r="L33" s="187"/>
      <c r="M33" s="187">
        <f>K33*(1+$E$2)</f>
        <v>0</v>
      </c>
      <c r="N33" s="187"/>
      <c r="O33" s="187">
        <f t="shared" si="3"/>
        <v>0</v>
      </c>
      <c r="P33" s="188">
        <f ca="1">Sumvisible(G33:O33)</f>
        <v>0</v>
      </c>
      <c r="Q33" s="8"/>
    </row>
    <row r="34" spans="1:17" ht="4.5" customHeight="1" x14ac:dyDescent="0.25">
      <c r="A34" s="132"/>
      <c r="B34" s="107"/>
      <c r="C34" s="10"/>
      <c r="D34" s="10"/>
      <c r="E34" s="10"/>
      <c r="F34" s="10"/>
      <c r="G34" s="73"/>
      <c r="H34" s="73"/>
      <c r="I34" s="73"/>
      <c r="J34" s="73"/>
      <c r="K34" s="73"/>
      <c r="L34" s="73"/>
      <c r="M34" s="73"/>
      <c r="N34" s="73"/>
      <c r="O34" s="73"/>
      <c r="P34" s="133">
        <f t="shared" ref="P34" si="4">SUM(G34:O34)</f>
        <v>0</v>
      </c>
    </row>
    <row r="35" spans="1:17" ht="15.75" thickBot="1" x14ac:dyDescent="0.3">
      <c r="A35" s="144" t="s">
        <v>187</v>
      </c>
      <c r="B35" s="145"/>
      <c r="C35" s="146" t="s">
        <v>150</v>
      </c>
      <c r="D35" s="146" t="s">
        <v>151</v>
      </c>
      <c r="E35" s="146" t="s">
        <v>130</v>
      </c>
      <c r="F35" s="146" t="s">
        <v>152</v>
      </c>
      <c r="G35" s="73"/>
      <c r="H35" s="73"/>
      <c r="I35" s="73"/>
      <c r="J35" s="73"/>
      <c r="K35" s="73"/>
      <c r="L35" s="73"/>
      <c r="M35" s="73"/>
      <c r="N35" s="73"/>
      <c r="O35" s="73"/>
      <c r="P35" s="133"/>
      <c r="Q35" s="6"/>
    </row>
    <row r="36" spans="1:17" x14ac:dyDescent="0.25">
      <c r="A36" s="147" t="s">
        <v>181</v>
      </c>
      <c r="B36" s="148" t="s">
        <v>144</v>
      </c>
      <c r="C36" s="149"/>
      <c r="D36" s="149"/>
      <c r="E36" s="149"/>
      <c r="F36" s="148"/>
      <c r="G36" s="185">
        <f>C36*D36*E36</f>
        <v>0</v>
      </c>
      <c r="H36" s="185"/>
      <c r="I36" s="185">
        <f>SUM(G36*(1+$E$2))</f>
        <v>0</v>
      </c>
      <c r="J36" s="185"/>
      <c r="K36" s="185">
        <f>I36*(1+$E$2)</f>
        <v>0</v>
      </c>
      <c r="L36" s="185"/>
      <c r="M36" s="185">
        <f>K36*(1+$E$2)</f>
        <v>0</v>
      </c>
      <c r="N36" s="185"/>
      <c r="O36" s="185">
        <f t="shared" ref="O36:O39" si="5">M36*(1+$E$2)</f>
        <v>0</v>
      </c>
      <c r="P36" s="186">
        <f ca="1">Sumvisible(G36:O36)</f>
        <v>0</v>
      </c>
      <c r="Q36" s="7"/>
    </row>
    <row r="37" spans="1:17" x14ac:dyDescent="0.25">
      <c r="A37" s="141" t="s">
        <v>138</v>
      </c>
      <c r="B37" s="142" t="s">
        <v>144</v>
      </c>
      <c r="C37" s="143"/>
      <c r="D37" s="143"/>
      <c r="E37" s="143"/>
      <c r="F37" s="143"/>
      <c r="G37" s="180">
        <f>C37*D37*E37*F37</f>
        <v>0</v>
      </c>
      <c r="H37" s="180"/>
      <c r="I37" s="180">
        <f>SUM(G37*(1+$E$2))</f>
        <v>0</v>
      </c>
      <c r="J37" s="180"/>
      <c r="K37" s="180">
        <f>I37*(1+$E$2)</f>
        <v>0</v>
      </c>
      <c r="L37" s="180"/>
      <c r="M37" s="180">
        <f>K37*(1+$E$2)</f>
        <v>0</v>
      </c>
      <c r="N37" s="180"/>
      <c r="O37" s="180">
        <f t="shared" si="5"/>
        <v>0</v>
      </c>
      <c r="P37" s="181">
        <f t="shared" ref="P37:P38" ca="1" si="6">Sumvisible(G37:O37)</f>
        <v>0</v>
      </c>
      <c r="Q37" s="7"/>
    </row>
    <row r="38" spans="1:17" x14ac:dyDescent="0.25">
      <c r="A38" s="141" t="s">
        <v>139</v>
      </c>
      <c r="B38" s="142" t="s">
        <v>144</v>
      </c>
      <c r="C38" s="143"/>
      <c r="D38" s="143"/>
      <c r="E38" s="143"/>
      <c r="F38" s="143"/>
      <c r="G38" s="180">
        <f>C38*D38*E38*F38</f>
        <v>0</v>
      </c>
      <c r="H38" s="180"/>
      <c r="I38" s="180">
        <f>SUM(G38*(1+$E$2))</f>
        <v>0</v>
      </c>
      <c r="J38" s="180"/>
      <c r="K38" s="180">
        <f>I38*(1+$E$2)</f>
        <v>0</v>
      </c>
      <c r="L38" s="180"/>
      <c r="M38" s="180">
        <f>K38*(1+$E$2)</f>
        <v>0</v>
      </c>
      <c r="N38" s="180"/>
      <c r="O38" s="180">
        <f t="shared" si="5"/>
        <v>0</v>
      </c>
      <c r="P38" s="181">
        <f t="shared" ca="1" si="6"/>
        <v>0</v>
      </c>
      <c r="Q38" s="7"/>
    </row>
    <row r="39" spans="1:17" ht="15.75" thickBot="1" x14ac:dyDescent="0.3">
      <c r="A39" s="150" t="s">
        <v>147</v>
      </c>
      <c r="B39" s="151" t="s">
        <v>144</v>
      </c>
      <c r="C39" s="152"/>
      <c r="D39" s="152"/>
      <c r="E39" s="152"/>
      <c r="F39" s="152"/>
      <c r="G39" s="187">
        <f>C39*D39*E39*F39</f>
        <v>0</v>
      </c>
      <c r="H39" s="187"/>
      <c r="I39" s="187">
        <f>SUM(G39*(1+$E$2))</f>
        <v>0</v>
      </c>
      <c r="J39" s="187"/>
      <c r="K39" s="187">
        <f>I39*(1+$E$2)</f>
        <v>0</v>
      </c>
      <c r="L39" s="187"/>
      <c r="M39" s="187">
        <f>K39*(1+$E$2)</f>
        <v>0</v>
      </c>
      <c r="N39" s="187"/>
      <c r="O39" s="187">
        <f t="shared" si="5"/>
        <v>0</v>
      </c>
      <c r="P39" s="188">
        <f ca="1">Sumvisible(G39:O39)</f>
        <v>0</v>
      </c>
      <c r="Q39" s="7"/>
    </row>
    <row r="40" spans="1:17" ht="15.75" thickBot="1" x14ac:dyDescent="0.3">
      <c r="A40" s="12" t="s">
        <v>42</v>
      </c>
      <c r="B40" s="104"/>
      <c r="C40" s="50"/>
      <c r="D40" s="50"/>
      <c r="E40" s="50"/>
      <c r="F40" s="50"/>
      <c r="G40" s="182">
        <f>SUM(G29:G39)</f>
        <v>0</v>
      </c>
      <c r="H40" s="182"/>
      <c r="I40" s="182">
        <f>SUM(I29:I39)</f>
        <v>0</v>
      </c>
      <c r="J40" s="182"/>
      <c r="K40" s="182">
        <f>SUM(K29:K39)</f>
        <v>0</v>
      </c>
      <c r="L40" s="182"/>
      <c r="M40" s="182">
        <f t="shared" ref="M40:O40" si="7">SUM(M29:M39)</f>
        <v>0</v>
      </c>
      <c r="N40" s="182"/>
      <c r="O40" s="182">
        <f t="shared" si="7"/>
        <v>0</v>
      </c>
      <c r="P40" s="183">
        <f ca="1">Sumvisible(G40:O40)</f>
        <v>0</v>
      </c>
    </row>
    <row r="41" spans="1:17" ht="9" customHeight="1" x14ac:dyDescent="0.25">
      <c r="G41" s="71"/>
      <c r="H41" s="71"/>
      <c r="I41" s="71"/>
      <c r="J41" s="71"/>
      <c r="K41" s="71"/>
      <c r="L41" s="71"/>
      <c r="M41" s="71"/>
      <c r="N41" s="71"/>
      <c r="O41" s="71"/>
      <c r="P41" s="71"/>
    </row>
    <row r="42" spans="1:17" ht="15.75" thickBot="1" x14ac:dyDescent="0.3">
      <c r="A42" s="9" t="s">
        <v>38</v>
      </c>
      <c r="B42" s="105"/>
      <c r="C42" s="9"/>
      <c r="D42" s="9"/>
      <c r="E42" s="9"/>
      <c r="F42" s="9"/>
      <c r="G42" s="71"/>
      <c r="H42" s="71"/>
      <c r="I42" s="71"/>
      <c r="J42" s="71"/>
      <c r="K42" s="71"/>
      <c r="L42" s="71"/>
      <c r="M42" s="71"/>
      <c r="N42" s="71"/>
      <c r="O42" s="71"/>
      <c r="P42" s="71"/>
    </row>
    <row r="43" spans="1:17" ht="15.75" thickBot="1" x14ac:dyDescent="0.3">
      <c r="A43" s="138" t="s">
        <v>17</v>
      </c>
      <c r="B43" s="139"/>
      <c r="C43" s="140" t="s">
        <v>150</v>
      </c>
      <c r="D43" s="140" t="s">
        <v>151</v>
      </c>
      <c r="E43" s="140" t="s">
        <v>130</v>
      </c>
      <c r="F43" s="140" t="s">
        <v>152</v>
      </c>
      <c r="G43" s="136"/>
      <c r="H43" s="136"/>
      <c r="I43" s="136"/>
      <c r="J43" s="136"/>
      <c r="K43" s="136"/>
      <c r="L43" s="136"/>
      <c r="M43" s="136"/>
      <c r="N43" s="136"/>
      <c r="O43" s="136"/>
      <c r="P43" s="137"/>
    </row>
    <row r="44" spans="1:17" x14ac:dyDescent="0.25">
      <c r="A44" s="147" t="s">
        <v>181</v>
      </c>
      <c r="B44" s="148" t="s">
        <v>144</v>
      </c>
      <c r="C44" s="149"/>
      <c r="D44" s="149"/>
      <c r="E44" s="149"/>
      <c r="F44" s="148"/>
      <c r="G44" s="185">
        <f>C44*D44*E44</f>
        <v>0</v>
      </c>
      <c r="H44" s="185"/>
      <c r="I44" s="185">
        <f>SUM(G44*(1+$E$2))</f>
        <v>0</v>
      </c>
      <c r="J44" s="185"/>
      <c r="K44" s="185">
        <f>I44*(1+$E$2)</f>
        <v>0</v>
      </c>
      <c r="L44" s="185"/>
      <c r="M44" s="185">
        <f>K44*(1+$E$2)</f>
        <v>0</v>
      </c>
      <c r="N44" s="185"/>
      <c r="O44" s="185">
        <f t="shared" ref="O44:O46" si="8">M44*(1+$E$2)</f>
        <v>0</v>
      </c>
      <c r="P44" s="186">
        <f t="shared" ref="P44:P46" ca="1" si="9">Sumvisible(G44:O44)</f>
        <v>0</v>
      </c>
    </row>
    <row r="45" spans="1:17" x14ac:dyDescent="0.25">
      <c r="A45" s="141" t="s">
        <v>138</v>
      </c>
      <c r="B45" s="142" t="s">
        <v>144</v>
      </c>
      <c r="C45" s="143"/>
      <c r="D45" s="143"/>
      <c r="E45" s="143"/>
      <c r="F45" s="143"/>
      <c r="G45" s="180">
        <f>C45*D45*E45*F45</f>
        <v>0</v>
      </c>
      <c r="H45" s="180"/>
      <c r="I45" s="180">
        <f>SUM(G45*(1+$E$2))</f>
        <v>0</v>
      </c>
      <c r="J45" s="180"/>
      <c r="K45" s="180">
        <f>I45*(1+$E$2)</f>
        <v>0</v>
      </c>
      <c r="L45" s="180"/>
      <c r="M45" s="180">
        <f>K45*(1+$E$2)</f>
        <v>0</v>
      </c>
      <c r="N45" s="180"/>
      <c r="O45" s="180">
        <f t="shared" si="8"/>
        <v>0</v>
      </c>
      <c r="P45" s="181">
        <f t="shared" ca="1" si="9"/>
        <v>0</v>
      </c>
    </row>
    <row r="46" spans="1:17" ht="15.75" thickBot="1" x14ac:dyDescent="0.3">
      <c r="A46" s="150" t="s">
        <v>177</v>
      </c>
      <c r="B46" s="151" t="s">
        <v>144</v>
      </c>
      <c r="C46" s="152"/>
      <c r="D46" s="152"/>
      <c r="E46" s="152"/>
      <c r="F46" s="152"/>
      <c r="G46" s="187">
        <f>C46*D46*E46*F46</f>
        <v>0</v>
      </c>
      <c r="H46" s="187"/>
      <c r="I46" s="187">
        <f>SUM(G46*(1+$E$2))</f>
        <v>0</v>
      </c>
      <c r="J46" s="187"/>
      <c r="K46" s="187">
        <f>I46*(1+$E$2)</f>
        <v>0</v>
      </c>
      <c r="L46" s="187"/>
      <c r="M46" s="187">
        <f>K46*(1+$E$2)</f>
        <v>0</v>
      </c>
      <c r="N46" s="187"/>
      <c r="O46" s="187">
        <f t="shared" si="8"/>
        <v>0</v>
      </c>
      <c r="P46" s="188">
        <f t="shared" ca="1" si="9"/>
        <v>0</v>
      </c>
    </row>
    <row r="47" spans="1:17" ht="9" customHeight="1" x14ac:dyDescent="0.25">
      <c r="A47" s="132"/>
      <c r="B47" s="107"/>
      <c r="C47" s="10"/>
      <c r="D47" s="142"/>
      <c r="E47" s="10"/>
      <c r="F47" s="10"/>
      <c r="G47" s="73"/>
      <c r="H47" s="73"/>
      <c r="I47" s="73"/>
      <c r="J47" s="73"/>
      <c r="K47" s="73"/>
      <c r="L47" s="73"/>
      <c r="M47" s="73"/>
      <c r="N47" s="73"/>
      <c r="O47" s="73"/>
      <c r="P47" s="133"/>
    </row>
    <row r="48" spans="1:17" ht="15.75" thickBot="1" x14ac:dyDescent="0.3">
      <c r="A48" s="144" t="s">
        <v>18</v>
      </c>
      <c r="B48" s="145"/>
      <c r="C48" s="146" t="s">
        <v>150</v>
      </c>
      <c r="D48" s="146" t="s">
        <v>151</v>
      </c>
      <c r="E48" s="146" t="s">
        <v>130</v>
      </c>
      <c r="F48" s="146" t="s">
        <v>152</v>
      </c>
      <c r="G48" s="73"/>
      <c r="H48" s="73"/>
      <c r="I48" s="73"/>
      <c r="J48" s="73"/>
      <c r="K48" s="73"/>
      <c r="L48" s="73"/>
      <c r="M48" s="73"/>
      <c r="N48" s="73"/>
      <c r="O48" s="73"/>
      <c r="P48" s="133"/>
    </row>
    <row r="49" spans="1:17" x14ac:dyDescent="0.25">
      <c r="A49" s="147" t="s">
        <v>181</v>
      </c>
      <c r="B49" s="148" t="s">
        <v>144</v>
      </c>
      <c r="C49" s="149"/>
      <c r="D49" s="149"/>
      <c r="E49" s="149"/>
      <c r="F49" s="148"/>
      <c r="G49" s="185">
        <f>C49*D49*E49</f>
        <v>0</v>
      </c>
      <c r="H49" s="185"/>
      <c r="I49" s="185">
        <f>SUM(G49*(1+$E$2))</f>
        <v>0</v>
      </c>
      <c r="J49" s="185"/>
      <c r="K49" s="185">
        <f>I49*(1+$E$2)</f>
        <v>0</v>
      </c>
      <c r="L49" s="185"/>
      <c r="M49" s="185">
        <f>K49*(1+$E$2)</f>
        <v>0</v>
      </c>
      <c r="N49" s="185"/>
      <c r="O49" s="185">
        <f t="shared" ref="O49:O52" si="10">M49*(1+$E$2)</f>
        <v>0</v>
      </c>
      <c r="P49" s="186">
        <f t="shared" ref="P49:P61" ca="1" si="11">Sumvisible(G49:O49)</f>
        <v>0</v>
      </c>
      <c r="Q49" s="1"/>
    </row>
    <row r="50" spans="1:17" x14ac:dyDescent="0.25">
      <c r="A50" s="141" t="s">
        <v>138</v>
      </c>
      <c r="B50" s="142" t="s">
        <v>144</v>
      </c>
      <c r="C50" s="143"/>
      <c r="D50" s="143"/>
      <c r="E50" s="143"/>
      <c r="F50" s="143"/>
      <c r="G50" s="180">
        <f>C50*D50*E50*F50</f>
        <v>0</v>
      </c>
      <c r="H50" s="180"/>
      <c r="I50" s="180">
        <f>SUM(G50*(1+$E$2))</f>
        <v>0</v>
      </c>
      <c r="J50" s="180"/>
      <c r="K50" s="180">
        <f>I50*(1+$E$2)</f>
        <v>0</v>
      </c>
      <c r="L50" s="180"/>
      <c r="M50" s="180">
        <f>K50*(1+$E$2)</f>
        <v>0</v>
      </c>
      <c r="N50" s="180"/>
      <c r="O50" s="180">
        <f t="shared" si="10"/>
        <v>0</v>
      </c>
      <c r="P50" s="181">
        <f t="shared" ca="1" si="11"/>
        <v>0</v>
      </c>
      <c r="Q50" s="1"/>
    </row>
    <row r="51" spans="1:17" x14ac:dyDescent="0.25">
      <c r="A51" s="141" t="s">
        <v>139</v>
      </c>
      <c r="B51" s="142" t="s">
        <v>144</v>
      </c>
      <c r="C51" s="143"/>
      <c r="D51" s="143"/>
      <c r="E51" s="143"/>
      <c r="F51" s="143"/>
      <c r="G51" s="180">
        <f>C51*D51*E51*F51</f>
        <v>0</v>
      </c>
      <c r="H51" s="180"/>
      <c r="I51" s="180">
        <f>SUM(G51*(1+$E$2))</f>
        <v>0</v>
      </c>
      <c r="J51" s="180"/>
      <c r="K51" s="180">
        <f>I51*(1+$E$2)</f>
        <v>0</v>
      </c>
      <c r="L51" s="180"/>
      <c r="M51" s="180">
        <f>K51*(1+$E$2)</f>
        <v>0</v>
      </c>
      <c r="N51" s="180"/>
      <c r="O51" s="180">
        <f t="shared" si="10"/>
        <v>0</v>
      </c>
      <c r="P51" s="181">
        <f ca="1">Sumvisible(G51:O51)</f>
        <v>0</v>
      </c>
      <c r="Q51" s="8"/>
    </row>
    <row r="52" spans="1:17" ht="15.75" thickBot="1" x14ac:dyDescent="0.3">
      <c r="A52" s="150" t="s">
        <v>148</v>
      </c>
      <c r="B52" s="151" t="s">
        <v>144</v>
      </c>
      <c r="C52" s="152"/>
      <c r="D52" s="152"/>
      <c r="E52" s="152"/>
      <c r="F52" s="152"/>
      <c r="G52" s="187">
        <f>C52*D52*E52*F52</f>
        <v>0</v>
      </c>
      <c r="H52" s="187"/>
      <c r="I52" s="187">
        <f>SUM(G52*(1+$E$2))</f>
        <v>0</v>
      </c>
      <c r="J52" s="187"/>
      <c r="K52" s="187">
        <f>I52*(1+$E$2)</f>
        <v>0</v>
      </c>
      <c r="L52" s="187"/>
      <c r="M52" s="187">
        <f>K52*(1+$E$2)</f>
        <v>0</v>
      </c>
      <c r="N52" s="187"/>
      <c r="O52" s="187">
        <f t="shared" si="10"/>
        <v>0</v>
      </c>
      <c r="P52" s="188">
        <f t="shared" ca="1" si="11"/>
        <v>0</v>
      </c>
      <c r="Q52" s="1"/>
    </row>
    <row r="53" spans="1:17" s="99" customFormat="1" ht="15.75" thickBot="1" x14ac:dyDescent="0.3">
      <c r="A53" s="159" t="s">
        <v>182</v>
      </c>
      <c r="B53" s="107"/>
      <c r="C53" s="146" t="s">
        <v>178</v>
      </c>
      <c r="D53" s="146" t="s">
        <v>151</v>
      </c>
      <c r="E53" s="146" t="s">
        <v>130</v>
      </c>
      <c r="F53" s="146" t="s">
        <v>152</v>
      </c>
      <c r="G53" s="160"/>
      <c r="H53" s="160"/>
      <c r="I53" s="161"/>
      <c r="J53" s="161"/>
      <c r="K53" s="161"/>
      <c r="L53" s="161"/>
      <c r="M53" s="161"/>
      <c r="N53" s="161"/>
      <c r="O53" s="161"/>
      <c r="P53" s="162"/>
      <c r="Q53" s="101"/>
    </row>
    <row r="54" spans="1:17" s="99" customFormat="1" x14ac:dyDescent="0.25">
      <c r="A54" s="147" t="s">
        <v>143</v>
      </c>
      <c r="B54" s="134">
        <v>8690</v>
      </c>
      <c r="C54" s="164"/>
      <c r="D54" s="149"/>
      <c r="E54" s="149"/>
      <c r="F54" s="140"/>
      <c r="G54" s="189">
        <f>D54*E54</f>
        <v>0</v>
      </c>
      <c r="H54" s="189"/>
      <c r="I54" s="189">
        <f t="shared" ref="I54:I58" si="12">SUM(G54*(1+$E$2))</f>
        <v>0</v>
      </c>
      <c r="J54" s="189"/>
      <c r="K54" s="189">
        <f t="shared" ref="K54:K58" si="13">I54*(1+$E$2)</f>
        <v>0</v>
      </c>
      <c r="L54" s="189"/>
      <c r="M54" s="189">
        <f t="shared" ref="M54:M58" si="14">K54*(1+$E$2)</f>
        <v>0</v>
      </c>
      <c r="N54" s="189"/>
      <c r="O54" s="189">
        <f t="shared" ref="O54:O58" si="15">M54*(1+$E$2)</f>
        <v>0</v>
      </c>
      <c r="P54" s="190">
        <f t="shared" ref="P54:P58" ca="1" si="16">Sumvisible(G54:O54)</f>
        <v>0</v>
      </c>
      <c r="Q54" s="101"/>
    </row>
    <row r="55" spans="1:17" x14ac:dyDescent="0.25">
      <c r="A55" s="141" t="s">
        <v>181</v>
      </c>
      <c r="B55" s="142" t="s">
        <v>144</v>
      </c>
      <c r="C55" s="143"/>
      <c r="D55" s="143"/>
      <c r="E55" s="143"/>
      <c r="F55" s="142"/>
      <c r="G55" s="180">
        <f>C55*D55*E55</f>
        <v>0</v>
      </c>
      <c r="H55" s="180"/>
      <c r="I55" s="180">
        <f t="shared" si="12"/>
        <v>0</v>
      </c>
      <c r="J55" s="180"/>
      <c r="K55" s="180">
        <f t="shared" si="13"/>
        <v>0</v>
      </c>
      <c r="L55" s="180"/>
      <c r="M55" s="180">
        <f t="shared" si="14"/>
        <v>0</v>
      </c>
      <c r="N55" s="180"/>
      <c r="O55" s="180">
        <f t="shared" si="15"/>
        <v>0</v>
      </c>
      <c r="P55" s="181">
        <f t="shared" ca="1" si="16"/>
        <v>0</v>
      </c>
    </row>
    <row r="56" spans="1:17" x14ac:dyDescent="0.25">
      <c r="A56" s="141" t="s">
        <v>138</v>
      </c>
      <c r="B56" s="142" t="s">
        <v>144</v>
      </c>
      <c r="C56" s="143"/>
      <c r="D56" s="143"/>
      <c r="E56" s="143"/>
      <c r="F56" s="143"/>
      <c r="G56" s="180">
        <f>C56*D56*E56*F56</f>
        <v>0</v>
      </c>
      <c r="H56" s="180"/>
      <c r="I56" s="180">
        <f t="shared" si="12"/>
        <v>0</v>
      </c>
      <c r="J56" s="180"/>
      <c r="K56" s="180">
        <f t="shared" si="13"/>
        <v>0</v>
      </c>
      <c r="L56" s="180"/>
      <c r="M56" s="180">
        <f t="shared" si="14"/>
        <v>0</v>
      </c>
      <c r="N56" s="180"/>
      <c r="O56" s="180">
        <f t="shared" si="15"/>
        <v>0</v>
      </c>
      <c r="P56" s="181">
        <f t="shared" ca="1" si="16"/>
        <v>0</v>
      </c>
    </row>
    <row r="57" spans="1:17" x14ac:dyDescent="0.25">
      <c r="A57" s="141" t="s">
        <v>139</v>
      </c>
      <c r="B57" s="142" t="s">
        <v>144</v>
      </c>
      <c r="C57" s="143"/>
      <c r="D57" s="143"/>
      <c r="E57" s="143"/>
      <c r="F57" s="143"/>
      <c r="G57" s="180">
        <f>C57*D57*E57*F57</f>
        <v>0</v>
      </c>
      <c r="H57" s="180"/>
      <c r="I57" s="180">
        <f t="shared" si="12"/>
        <v>0</v>
      </c>
      <c r="J57" s="180"/>
      <c r="K57" s="180">
        <f t="shared" si="13"/>
        <v>0</v>
      </c>
      <c r="L57" s="180"/>
      <c r="M57" s="180">
        <f t="shared" si="14"/>
        <v>0</v>
      </c>
      <c r="N57" s="180"/>
      <c r="O57" s="180">
        <f t="shared" si="15"/>
        <v>0</v>
      </c>
      <c r="P57" s="181">
        <f t="shared" ca="1" si="16"/>
        <v>0</v>
      </c>
    </row>
    <row r="58" spans="1:17" ht="15.75" thickBot="1" x14ac:dyDescent="0.3">
      <c r="A58" s="150" t="s">
        <v>148</v>
      </c>
      <c r="B58" s="151" t="s">
        <v>144</v>
      </c>
      <c r="C58" s="152"/>
      <c r="D58" s="152"/>
      <c r="E58" s="152"/>
      <c r="F58" s="152"/>
      <c r="G58" s="187">
        <f>C58*D58*E58*F58</f>
        <v>0</v>
      </c>
      <c r="H58" s="187"/>
      <c r="I58" s="187">
        <f t="shared" si="12"/>
        <v>0</v>
      </c>
      <c r="J58" s="187"/>
      <c r="K58" s="187">
        <f t="shared" si="13"/>
        <v>0</v>
      </c>
      <c r="L58" s="187"/>
      <c r="M58" s="187">
        <f t="shared" si="14"/>
        <v>0</v>
      </c>
      <c r="N58" s="187"/>
      <c r="O58" s="187">
        <f t="shared" si="15"/>
        <v>0</v>
      </c>
      <c r="P58" s="188">
        <f t="shared" ca="1" si="16"/>
        <v>0</v>
      </c>
    </row>
    <row r="59" spans="1:17" x14ac:dyDescent="0.25">
      <c r="A59" s="153" t="s">
        <v>170</v>
      </c>
      <c r="B59" s="142" t="s">
        <v>144</v>
      </c>
      <c r="C59" s="142"/>
      <c r="D59" s="142"/>
      <c r="E59" s="142"/>
      <c r="F59" s="142"/>
      <c r="G59" s="191">
        <v>0</v>
      </c>
      <c r="H59" s="191"/>
      <c r="I59" s="180">
        <f t="shared" ref="I59:I60" si="17">SUM(G59*(1+$E$2))</f>
        <v>0</v>
      </c>
      <c r="J59" s="180"/>
      <c r="K59" s="180">
        <f>I59*(1+$E$2)</f>
        <v>0</v>
      </c>
      <c r="L59" s="180"/>
      <c r="M59" s="180">
        <f>K59*(1+$E$2)</f>
        <v>0</v>
      </c>
      <c r="N59" s="180"/>
      <c r="O59" s="180">
        <f t="shared" ref="O59" si="18">M59*(1+$E$2)</f>
        <v>0</v>
      </c>
      <c r="P59" s="181">
        <f t="shared" ref="P59:P60" ca="1" si="19">Sumvisible(G59:O59)</f>
        <v>0</v>
      </c>
      <c r="Q59" s="1"/>
    </row>
    <row r="60" spans="1:17" ht="15.75" thickBot="1" x14ac:dyDescent="0.3">
      <c r="A60" s="153" t="s">
        <v>171</v>
      </c>
      <c r="B60" s="142" t="s">
        <v>144</v>
      </c>
      <c r="C60" s="142"/>
      <c r="D60" s="142"/>
      <c r="E60" s="142"/>
      <c r="F60" s="142"/>
      <c r="G60" s="191">
        <v>0</v>
      </c>
      <c r="H60" s="191"/>
      <c r="I60" s="180">
        <f t="shared" si="17"/>
        <v>0</v>
      </c>
      <c r="J60" s="180"/>
      <c r="K60" s="180">
        <f>I60*(1+$E$2)</f>
        <v>0</v>
      </c>
      <c r="L60" s="180"/>
      <c r="M60" s="180">
        <f>K60*(1+$E$2)</f>
        <v>0</v>
      </c>
      <c r="N60" s="180"/>
      <c r="O60" s="180">
        <f t="shared" ref="O60" si="20">M60*(1+$E$2)</f>
        <v>0</v>
      </c>
      <c r="P60" s="181">
        <f t="shared" ca="1" si="19"/>
        <v>0</v>
      </c>
      <c r="Q60" s="1"/>
    </row>
    <row r="61" spans="1:17" ht="15.75" thickBot="1" x14ac:dyDescent="0.3">
      <c r="A61" s="12" t="s">
        <v>39</v>
      </c>
      <c r="B61" s="104"/>
      <c r="C61" s="50"/>
      <c r="D61" s="50"/>
      <c r="E61" s="50"/>
      <c r="F61" s="50"/>
      <c r="G61" s="182">
        <f>SUM(G44:G60)</f>
        <v>0</v>
      </c>
      <c r="H61" s="182"/>
      <c r="I61" s="182">
        <f t="shared" ref="I61:O61" si="21">SUM(I44:I60)</f>
        <v>0</v>
      </c>
      <c r="J61" s="182"/>
      <c r="K61" s="182">
        <f t="shared" si="21"/>
        <v>0</v>
      </c>
      <c r="L61" s="182"/>
      <c r="M61" s="182">
        <f t="shared" si="21"/>
        <v>0</v>
      </c>
      <c r="N61" s="182"/>
      <c r="O61" s="182">
        <f t="shared" si="21"/>
        <v>0</v>
      </c>
      <c r="P61" s="183">
        <f t="shared" ca="1" si="11"/>
        <v>0</v>
      </c>
      <c r="Q61" s="1"/>
    </row>
    <row r="62" spans="1:17" ht="9" customHeight="1" x14ac:dyDescent="0.25">
      <c r="G62" s="71"/>
      <c r="H62" s="71"/>
      <c r="I62" s="71"/>
      <c r="J62" s="71"/>
      <c r="K62" s="71"/>
      <c r="L62" s="71"/>
      <c r="M62" s="71"/>
      <c r="N62" s="71"/>
      <c r="O62" s="71"/>
      <c r="P62" s="71"/>
      <c r="Q62" s="1"/>
    </row>
    <row r="63" spans="1:17" ht="15.75" thickBot="1" x14ac:dyDescent="0.3">
      <c r="A63" s="3" t="s">
        <v>34</v>
      </c>
      <c r="B63" s="103"/>
      <c r="C63" s="3"/>
      <c r="D63" s="3"/>
      <c r="E63" s="3"/>
      <c r="F63" s="3"/>
      <c r="G63" s="71"/>
      <c r="H63" s="71"/>
      <c r="I63" s="71"/>
      <c r="J63" s="71"/>
      <c r="K63" s="71"/>
      <c r="L63" s="71"/>
      <c r="M63" s="71"/>
      <c r="N63" s="71"/>
      <c r="O63" s="71"/>
      <c r="P63" s="71"/>
      <c r="Q63" s="1"/>
    </row>
    <row r="64" spans="1:17" x14ac:dyDescent="0.25">
      <c r="A64" s="154" t="s">
        <v>22</v>
      </c>
      <c r="B64" s="134">
        <v>8551</v>
      </c>
      <c r="C64" s="155"/>
      <c r="D64" s="155"/>
      <c r="E64" s="155"/>
      <c r="F64" s="155"/>
      <c r="G64" s="184"/>
      <c r="H64" s="184"/>
      <c r="I64" s="185">
        <f>SUM(G64*(1+$E$2))</f>
        <v>0</v>
      </c>
      <c r="J64" s="185"/>
      <c r="K64" s="185">
        <f>I64*(1+$E$2)</f>
        <v>0</v>
      </c>
      <c r="L64" s="185"/>
      <c r="M64" s="185">
        <f>K64*(1+$E$2)</f>
        <v>0</v>
      </c>
      <c r="N64" s="185"/>
      <c r="O64" s="185">
        <f t="shared" ref="O64:O67" si="22">M64*(1+$E$2)</f>
        <v>0</v>
      </c>
      <c r="P64" s="186">
        <f t="shared" ref="P64:P68" ca="1" si="23">Sumvisible(G64:O64)</f>
        <v>0</v>
      </c>
      <c r="Q64" s="1"/>
    </row>
    <row r="65" spans="1:17" x14ac:dyDescent="0.25">
      <c r="A65" s="156" t="s">
        <v>23</v>
      </c>
      <c r="B65" s="107">
        <v>8551</v>
      </c>
      <c r="C65" s="157"/>
      <c r="D65" s="157"/>
      <c r="E65" s="157"/>
      <c r="F65" s="157"/>
      <c r="G65" s="191"/>
      <c r="H65" s="191"/>
      <c r="I65" s="180">
        <f>SUM(G65*(1+$E$2))</f>
        <v>0</v>
      </c>
      <c r="J65" s="180"/>
      <c r="K65" s="180">
        <f>I65*(1+$E$2)</f>
        <v>0</v>
      </c>
      <c r="L65" s="180"/>
      <c r="M65" s="180">
        <f>K65*(1+$E$2)</f>
        <v>0</v>
      </c>
      <c r="N65" s="180"/>
      <c r="O65" s="180">
        <f t="shared" si="22"/>
        <v>0</v>
      </c>
      <c r="P65" s="181">
        <f t="shared" ca="1" si="23"/>
        <v>0</v>
      </c>
      <c r="Q65" s="1"/>
    </row>
    <row r="66" spans="1:17" x14ac:dyDescent="0.25">
      <c r="A66" s="156" t="s">
        <v>24</v>
      </c>
      <c r="B66" s="107">
        <v>8553</v>
      </c>
      <c r="C66" s="157"/>
      <c r="D66" s="157"/>
      <c r="E66" s="157"/>
      <c r="F66" s="157"/>
      <c r="G66" s="191"/>
      <c r="H66" s="191"/>
      <c r="I66" s="180">
        <f>SUM(G66*(1+$E$2))</f>
        <v>0</v>
      </c>
      <c r="J66" s="180"/>
      <c r="K66" s="180">
        <f>I66*(1+$E$2)</f>
        <v>0</v>
      </c>
      <c r="L66" s="180"/>
      <c r="M66" s="180">
        <f>K66*(1+$E$2)</f>
        <v>0</v>
      </c>
      <c r="N66" s="180"/>
      <c r="O66" s="180">
        <f t="shared" si="22"/>
        <v>0</v>
      </c>
      <c r="P66" s="181">
        <f t="shared" ca="1" si="23"/>
        <v>0</v>
      </c>
      <c r="Q66" s="1"/>
    </row>
    <row r="67" spans="1:17" ht="15.75" thickBot="1" x14ac:dyDescent="0.3">
      <c r="A67" s="156" t="s">
        <v>25</v>
      </c>
      <c r="B67" s="107"/>
      <c r="C67" s="157"/>
      <c r="D67" s="157"/>
      <c r="E67" s="157"/>
      <c r="F67" s="157"/>
      <c r="G67" s="191"/>
      <c r="H67" s="191"/>
      <c r="I67" s="180">
        <f>SUM(G67*(1+$E$2))</f>
        <v>0</v>
      </c>
      <c r="J67" s="180"/>
      <c r="K67" s="180">
        <f>I67*(1+$E$2)</f>
        <v>0</v>
      </c>
      <c r="L67" s="180"/>
      <c r="M67" s="180">
        <f>K67*(1+$E$2)</f>
        <v>0</v>
      </c>
      <c r="N67" s="180"/>
      <c r="O67" s="180">
        <f t="shared" si="22"/>
        <v>0</v>
      </c>
      <c r="P67" s="181">
        <f t="shared" ca="1" si="23"/>
        <v>0</v>
      </c>
      <c r="Q67" s="1"/>
    </row>
    <row r="68" spans="1:17" ht="15.75" thickBot="1" x14ac:dyDescent="0.3">
      <c r="A68" s="13" t="s">
        <v>26</v>
      </c>
      <c r="B68" s="104"/>
      <c r="C68" s="51"/>
      <c r="D68" s="51"/>
      <c r="E68" s="51"/>
      <c r="F68" s="51"/>
      <c r="G68" s="182">
        <f>SUM(G64:G67)</f>
        <v>0</v>
      </c>
      <c r="H68" s="182"/>
      <c r="I68" s="182">
        <f>SUM(I64:I67)</f>
        <v>0</v>
      </c>
      <c r="J68" s="182"/>
      <c r="K68" s="182">
        <f>SUM(K64:K67)</f>
        <v>0</v>
      </c>
      <c r="L68" s="182"/>
      <c r="M68" s="182">
        <f t="shared" ref="M68:O68" si="24">SUM(M64:M67)</f>
        <v>0</v>
      </c>
      <c r="N68" s="182"/>
      <c r="O68" s="182">
        <f t="shared" si="24"/>
        <v>0</v>
      </c>
      <c r="P68" s="183">
        <f t="shared" ca="1" si="23"/>
        <v>0</v>
      </c>
      <c r="Q68" s="1"/>
    </row>
    <row r="69" spans="1:17" ht="9" customHeight="1" x14ac:dyDescent="0.25">
      <c r="G69" s="71"/>
      <c r="H69" s="71"/>
      <c r="I69" s="71"/>
      <c r="J69" s="71"/>
      <c r="K69" s="71"/>
      <c r="L69" s="71"/>
      <c r="M69" s="71"/>
      <c r="N69" s="71"/>
      <c r="O69" s="71"/>
      <c r="P69" s="71"/>
      <c r="Q69" s="1"/>
    </row>
    <row r="70" spans="1:17" ht="15.75" thickBot="1" x14ac:dyDescent="0.3">
      <c r="A70" s="3" t="s">
        <v>51</v>
      </c>
      <c r="B70" s="103"/>
      <c r="C70" s="3"/>
      <c r="D70" s="3"/>
      <c r="E70" s="3"/>
      <c r="F70" s="3"/>
      <c r="G70" s="71"/>
      <c r="H70" s="71"/>
      <c r="I70" s="71"/>
      <c r="J70" s="71"/>
      <c r="K70" s="71"/>
      <c r="L70" s="71"/>
      <c r="M70" s="71"/>
      <c r="N70" s="71"/>
      <c r="O70" s="71"/>
      <c r="P70" s="71"/>
      <c r="Q70" s="1"/>
    </row>
    <row r="71" spans="1:17" ht="14.25" customHeight="1" x14ac:dyDescent="0.25">
      <c r="A71" s="158" t="s">
        <v>43</v>
      </c>
      <c r="B71" s="134">
        <v>8060</v>
      </c>
      <c r="C71" s="135"/>
      <c r="D71" s="135"/>
      <c r="E71" s="135"/>
      <c r="F71" s="135"/>
      <c r="G71" s="184"/>
      <c r="H71" s="184"/>
      <c r="I71" s="185">
        <f>SUM(G71*(1+$E$2))</f>
        <v>0</v>
      </c>
      <c r="J71" s="185"/>
      <c r="K71" s="185">
        <f>I71*(1+$E$2)</f>
        <v>0</v>
      </c>
      <c r="L71" s="185"/>
      <c r="M71" s="185">
        <f>K71*(1+$E$2)</f>
        <v>0</v>
      </c>
      <c r="N71" s="185"/>
      <c r="O71" s="185">
        <f t="shared" ref="O71:O74" si="25">M71*(1+$E$2)</f>
        <v>0</v>
      </c>
      <c r="P71" s="186">
        <f t="shared" ref="P71:P74" ca="1" si="26">Sumvisible(G71:O71)</f>
        <v>0</v>
      </c>
      <c r="Q71" s="1"/>
    </row>
    <row r="72" spans="1:17" x14ac:dyDescent="0.25">
      <c r="A72" s="132" t="s">
        <v>53</v>
      </c>
      <c r="B72" s="107">
        <v>8550</v>
      </c>
      <c r="C72" s="10"/>
      <c r="D72" s="10"/>
      <c r="E72" s="10"/>
      <c r="F72" s="10"/>
      <c r="G72" s="191"/>
      <c r="H72" s="191"/>
      <c r="I72" s="180">
        <f>SUM(G72*(1+$E$2))</f>
        <v>0</v>
      </c>
      <c r="J72" s="180"/>
      <c r="K72" s="180">
        <f>I72*(1+$E$2)</f>
        <v>0</v>
      </c>
      <c r="L72" s="180"/>
      <c r="M72" s="180">
        <f>K72*(1+$E$2)</f>
        <v>0</v>
      </c>
      <c r="N72" s="180"/>
      <c r="O72" s="180">
        <f t="shared" si="25"/>
        <v>0</v>
      </c>
      <c r="P72" s="181">
        <f t="shared" ca="1" si="26"/>
        <v>0</v>
      </c>
      <c r="Q72" s="1"/>
    </row>
    <row r="73" spans="1:17" x14ac:dyDescent="0.25">
      <c r="A73" s="132" t="s">
        <v>44</v>
      </c>
      <c r="B73" s="107">
        <v>7230</v>
      </c>
      <c r="C73" s="10"/>
      <c r="D73" s="10"/>
      <c r="E73" s="10"/>
      <c r="F73" s="10"/>
      <c r="G73" s="191"/>
      <c r="H73" s="191"/>
      <c r="I73" s="180">
        <f>SUM(G73*(1+$E$2))</f>
        <v>0</v>
      </c>
      <c r="J73" s="180"/>
      <c r="K73" s="180">
        <f>I73*(1+$E$2)</f>
        <v>0</v>
      </c>
      <c r="L73" s="180"/>
      <c r="M73" s="180">
        <f>K73*(1+$E$2)</f>
        <v>0</v>
      </c>
      <c r="N73" s="180"/>
      <c r="O73" s="180">
        <f t="shared" si="25"/>
        <v>0</v>
      </c>
      <c r="P73" s="181">
        <f t="shared" ca="1" si="26"/>
        <v>0</v>
      </c>
      <c r="Q73" s="1"/>
    </row>
    <row r="74" spans="1:17" x14ac:dyDescent="0.25">
      <c r="A74" s="132" t="s">
        <v>45</v>
      </c>
      <c r="B74" s="107">
        <v>7260</v>
      </c>
      <c r="C74" s="10"/>
      <c r="D74" s="10"/>
      <c r="E74" s="10"/>
      <c r="F74" s="10"/>
      <c r="G74" s="191"/>
      <c r="H74" s="191"/>
      <c r="I74" s="180">
        <f>SUM(G74*(1+$E$2))</f>
        <v>0</v>
      </c>
      <c r="J74" s="180"/>
      <c r="K74" s="180">
        <f>I74*(1+$E$2)</f>
        <v>0</v>
      </c>
      <c r="L74" s="180"/>
      <c r="M74" s="180">
        <f>K74*(1+$E$2)</f>
        <v>0</v>
      </c>
      <c r="N74" s="180"/>
      <c r="O74" s="180">
        <f t="shared" si="25"/>
        <v>0</v>
      </c>
      <c r="P74" s="181">
        <f t="shared" ca="1" si="26"/>
        <v>0</v>
      </c>
    </row>
    <row r="75" spans="1:17" s="99" customFormat="1" ht="15.75" thickBot="1" x14ac:dyDescent="0.3">
      <c r="A75" s="159" t="s">
        <v>116</v>
      </c>
      <c r="B75" s="107"/>
      <c r="C75" s="146" t="s">
        <v>178</v>
      </c>
      <c r="D75" s="146" t="s">
        <v>151</v>
      </c>
      <c r="E75" s="146" t="s">
        <v>130</v>
      </c>
      <c r="F75" s="146" t="s">
        <v>152</v>
      </c>
      <c r="G75" s="160"/>
      <c r="H75" s="160"/>
      <c r="I75" s="161"/>
      <c r="J75" s="161"/>
      <c r="K75" s="161"/>
      <c r="L75" s="161"/>
      <c r="M75" s="161"/>
      <c r="N75" s="161"/>
      <c r="O75" s="161"/>
      <c r="P75" s="162"/>
      <c r="Q75" s="101"/>
    </row>
    <row r="76" spans="1:17" s="99" customFormat="1" x14ac:dyDescent="0.25">
      <c r="A76" s="147" t="s">
        <v>143</v>
      </c>
      <c r="B76" s="134">
        <v>8690</v>
      </c>
      <c r="C76" s="164"/>
      <c r="D76" s="149"/>
      <c r="E76" s="149"/>
      <c r="F76" s="140"/>
      <c r="G76" s="189">
        <f>D76*E76</f>
        <v>0</v>
      </c>
      <c r="H76" s="189"/>
      <c r="I76" s="189">
        <f t="shared" ref="I76:I82" si="27">SUM(G76*(1+$E$2))</f>
        <v>0</v>
      </c>
      <c r="J76" s="189"/>
      <c r="K76" s="189">
        <f t="shared" ref="K76:K82" si="28">I76*(1+$E$2)</f>
        <v>0</v>
      </c>
      <c r="L76" s="189"/>
      <c r="M76" s="189">
        <f t="shared" ref="M76:M82" si="29">K76*(1+$E$2)</f>
        <v>0</v>
      </c>
      <c r="N76" s="189"/>
      <c r="O76" s="189">
        <f t="shared" ref="O76:O82" si="30">M76*(1+$E$2)</f>
        <v>0</v>
      </c>
      <c r="P76" s="190">
        <f t="shared" ref="P76:P83" ca="1" si="31">Sumvisible(G76:O76)</f>
        <v>0</v>
      </c>
      <c r="Q76" s="101"/>
    </row>
    <row r="77" spans="1:17" x14ac:dyDescent="0.25">
      <c r="A77" s="141" t="s">
        <v>181</v>
      </c>
      <c r="B77" s="142" t="s">
        <v>144</v>
      </c>
      <c r="C77" s="143"/>
      <c r="D77" s="143"/>
      <c r="E77" s="143"/>
      <c r="F77" s="142"/>
      <c r="G77" s="180">
        <f>C77*D77*E77</f>
        <v>0</v>
      </c>
      <c r="H77" s="180"/>
      <c r="I77" s="180">
        <f t="shared" si="27"/>
        <v>0</v>
      </c>
      <c r="J77" s="180"/>
      <c r="K77" s="180">
        <f t="shared" si="28"/>
        <v>0</v>
      </c>
      <c r="L77" s="180"/>
      <c r="M77" s="180">
        <f t="shared" si="29"/>
        <v>0</v>
      </c>
      <c r="N77" s="180"/>
      <c r="O77" s="180">
        <f t="shared" si="30"/>
        <v>0</v>
      </c>
      <c r="P77" s="181">
        <f t="shared" ca="1" si="31"/>
        <v>0</v>
      </c>
    </row>
    <row r="78" spans="1:17" x14ac:dyDescent="0.25">
      <c r="A78" s="141" t="s">
        <v>138</v>
      </c>
      <c r="B78" s="142" t="s">
        <v>144</v>
      </c>
      <c r="C78" s="143"/>
      <c r="D78" s="143"/>
      <c r="E78" s="143"/>
      <c r="F78" s="143"/>
      <c r="G78" s="180">
        <f>C78*D78*E78*F78</f>
        <v>0</v>
      </c>
      <c r="H78" s="180"/>
      <c r="I78" s="180">
        <f t="shared" si="27"/>
        <v>0</v>
      </c>
      <c r="J78" s="180"/>
      <c r="K78" s="180">
        <f t="shared" si="28"/>
        <v>0</v>
      </c>
      <c r="L78" s="180"/>
      <c r="M78" s="180">
        <f t="shared" si="29"/>
        <v>0</v>
      </c>
      <c r="N78" s="180"/>
      <c r="O78" s="180">
        <f t="shared" si="30"/>
        <v>0</v>
      </c>
      <c r="P78" s="181">
        <f t="shared" ca="1" si="31"/>
        <v>0</v>
      </c>
    </row>
    <row r="79" spans="1:17" x14ac:dyDescent="0.25">
      <c r="A79" s="141" t="s">
        <v>139</v>
      </c>
      <c r="B79" s="142" t="s">
        <v>144</v>
      </c>
      <c r="C79" s="143"/>
      <c r="D79" s="143"/>
      <c r="E79" s="143"/>
      <c r="F79" s="143"/>
      <c r="G79" s="180">
        <f>C79*D79*E79*F79</f>
        <v>0</v>
      </c>
      <c r="H79" s="180"/>
      <c r="I79" s="180">
        <f t="shared" si="27"/>
        <v>0</v>
      </c>
      <c r="J79" s="180"/>
      <c r="K79" s="180">
        <f t="shared" si="28"/>
        <v>0</v>
      </c>
      <c r="L79" s="180"/>
      <c r="M79" s="180">
        <f t="shared" si="29"/>
        <v>0</v>
      </c>
      <c r="N79" s="180"/>
      <c r="O79" s="180">
        <f t="shared" si="30"/>
        <v>0</v>
      </c>
      <c r="P79" s="181">
        <f t="shared" ca="1" si="31"/>
        <v>0</v>
      </c>
    </row>
    <row r="80" spans="1:17" ht="15.75" thickBot="1" x14ac:dyDescent="0.3">
      <c r="A80" s="150" t="s">
        <v>148</v>
      </c>
      <c r="B80" s="151" t="s">
        <v>144</v>
      </c>
      <c r="C80" s="152"/>
      <c r="D80" s="152"/>
      <c r="E80" s="152"/>
      <c r="F80" s="152"/>
      <c r="G80" s="187">
        <f>C80*D80*E80*F80</f>
        <v>0</v>
      </c>
      <c r="H80" s="187"/>
      <c r="I80" s="187">
        <f t="shared" si="27"/>
        <v>0</v>
      </c>
      <c r="J80" s="187"/>
      <c r="K80" s="187">
        <f t="shared" si="28"/>
        <v>0</v>
      </c>
      <c r="L80" s="187"/>
      <c r="M80" s="187">
        <f t="shared" si="29"/>
        <v>0</v>
      </c>
      <c r="N80" s="187"/>
      <c r="O80" s="187">
        <f t="shared" si="30"/>
        <v>0</v>
      </c>
      <c r="P80" s="188">
        <f t="shared" ca="1" si="31"/>
        <v>0</v>
      </c>
    </row>
    <row r="81" spans="1:16" x14ac:dyDescent="0.25">
      <c r="A81" s="132" t="s">
        <v>46</v>
      </c>
      <c r="B81" s="107">
        <v>6640</v>
      </c>
      <c r="C81" s="10"/>
      <c r="D81" s="10"/>
      <c r="E81" s="10"/>
      <c r="F81" s="10"/>
      <c r="G81" s="191"/>
      <c r="H81" s="191"/>
      <c r="I81" s="180">
        <f t="shared" si="27"/>
        <v>0</v>
      </c>
      <c r="J81" s="180"/>
      <c r="K81" s="180">
        <f t="shared" si="28"/>
        <v>0</v>
      </c>
      <c r="L81" s="180"/>
      <c r="M81" s="180">
        <f t="shared" si="29"/>
        <v>0</v>
      </c>
      <c r="N81" s="180"/>
      <c r="O81" s="180">
        <f t="shared" si="30"/>
        <v>0</v>
      </c>
      <c r="P81" s="181">
        <f t="shared" ca="1" si="31"/>
        <v>0</v>
      </c>
    </row>
    <row r="82" spans="1:16" ht="15.75" thickBot="1" x14ac:dyDescent="0.3">
      <c r="A82" s="156" t="s">
        <v>25</v>
      </c>
      <c r="B82" s="142"/>
      <c r="C82" s="163"/>
      <c r="D82" s="163"/>
      <c r="E82" s="163"/>
      <c r="F82" s="163"/>
      <c r="G82" s="191"/>
      <c r="H82" s="191"/>
      <c r="I82" s="180">
        <f t="shared" si="27"/>
        <v>0</v>
      </c>
      <c r="J82" s="180"/>
      <c r="K82" s="180">
        <f t="shared" si="28"/>
        <v>0</v>
      </c>
      <c r="L82" s="180"/>
      <c r="M82" s="180">
        <f t="shared" si="29"/>
        <v>0</v>
      </c>
      <c r="N82" s="180"/>
      <c r="O82" s="180">
        <f t="shared" si="30"/>
        <v>0</v>
      </c>
      <c r="P82" s="181">
        <f t="shared" ca="1" si="31"/>
        <v>0</v>
      </c>
    </row>
    <row r="83" spans="1:16" ht="15.75" thickBot="1" x14ac:dyDescent="0.3">
      <c r="A83" s="13" t="s">
        <v>47</v>
      </c>
      <c r="B83" s="104"/>
      <c r="C83" s="51"/>
      <c r="D83" s="51"/>
      <c r="E83" s="51"/>
      <c r="F83" s="51"/>
      <c r="G83" s="182">
        <f>SUM(G71:G82)</f>
        <v>0</v>
      </c>
      <c r="H83" s="182"/>
      <c r="I83" s="182">
        <f>SUM(I71:I82)</f>
        <v>0</v>
      </c>
      <c r="J83" s="182"/>
      <c r="K83" s="182">
        <f>SUM(K71:K82)</f>
        <v>0</v>
      </c>
      <c r="L83" s="182"/>
      <c r="M83" s="182">
        <f>SUM(M71:M82)</f>
        <v>0</v>
      </c>
      <c r="N83" s="182"/>
      <c r="O83" s="182">
        <f>SUM(O71:O82)</f>
        <v>0</v>
      </c>
      <c r="P83" s="183">
        <f t="shared" ca="1" si="31"/>
        <v>0</v>
      </c>
    </row>
    <row r="84" spans="1:16" ht="9" customHeight="1" x14ac:dyDescent="0.25">
      <c r="G84" s="71"/>
      <c r="H84" s="71"/>
      <c r="I84" s="71"/>
      <c r="J84" s="71"/>
      <c r="K84" s="71"/>
      <c r="L84" s="71"/>
      <c r="M84" s="71"/>
      <c r="N84" s="71"/>
      <c r="O84" s="71"/>
      <c r="P84" s="71"/>
    </row>
    <row r="85" spans="1:16" ht="15.75" thickBot="1" x14ac:dyDescent="0.3">
      <c r="A85" s="9" t="s">
        <v>48</v>
      </c>
      <c r="B85" s="105"/>
      <c r="C85" s="9"/>
      <c r="D85" s="9"/>
      <c r="E85" s="9"/>
      <c r="F85" s="9"/>
      <c r="G85" s="72"/>
      <c r="H85" s="72"/>
      <c r="I85" s="72"/>
      <c r="J85" s="72"/>
      <c r="K85" s="72"/>
      <c r="L85" s="72"/>
      <c r="M85" s="72"/>
      <c r="N85" s="72"/>
      <c r="O85" s="72"/>
      <c r="P85" s="72"/>
    </row>
    <row r="86" spans="1:16" x14ac:dyDescent="0.25">
      <c r="A86" s="165" t="s">
        <v>19</v>
      </c>
      <c r="B86" s="166">
        <v>6640</v>
      </c>
      <c r="C86" s="167"/>
      <c r="D86" s="167"/>
      <c r="E86" s="167"/>
      <c r="F86" s="167"/>
      <c r="G86" s="184"/>
      <c r="H86" s="184"/>
      <c r="I86" s="185">
        <f t="shared" ref="I86:I91" si="32">SUM(G86*(1+$E$2))</f>
        <v>0</v>
      </c>
      <c r="J86" s="185"/>
      <c r="K86" s="185">
        <f t="shared" ref="K86:K91" si="33">I86*(1+$E$2)</f>
        <v>0</v>
      </c>
      <c r="L86" s="185"/>
      <c r="M86" s="185">
        <f t="shared" ref="M86:M91" si="34">K86*(1+$E$2)</f>
        <v>0</v>
      </c>
      <c r="N86" s="185"/>
      <c r="O86" s="185">
        <f t="shared" ref="O86:O91" si="35">M86*(1+$E$2)</f>
        <v>0</v>
      </c>
      <c r="P86" s="186">
        <f t="shared" ref="P86:P92" ca="1" si="36">Sumvisible(G86:O86)</f>
        <v>0</v>
      </c>
    </row>
    <row r="87" spans="1:16" x14ac:dyDescent="0.25">
      <c r="A87" s="168" t="s">
        <v>20</v>
      </c>
      <c r="B87" s="106">
        <v>8550</v>
      </c>
      <c r="C87" s="15"/>
      <c r="D87" s="15"/>
      <c r="E87" s="15"/>
      <c r="F87" s="15"/>
      <c r="G87" s="191"/>
      <c r="H87" s="191"/>
      <c r="I87" s="180">
        <f t="shared" si="32"/>
        <v>0</v>
      </c>
      <c r="J87" s="180"/>
      <c r="K87" s="180">
        <f t="shared" si="33"/>
        <v>0</v>
      </c>
      <c r="L87" s="180"/>
      <c r="M87" s="180">
        <f t="shared" si="34"/>
        <v>0</v>
      </c>
      <c r="N87" s="180"/>
      <c r="O87" s="180">
        <f t="shared" si="35"/>
        <v>0</v>
      </c>
      <c r="P87" s="181">
        <f t="shared" ca="1" si="36"/>
        <v>0</v>
      </c>
    </row>
    <row r="88" spans="1:16" x14ac:dyDescent="0.25">
      <c r="A88" s="168" t="s">
        <v>21</v>
      </c>
      <c r="B88" s="106">
        <v>8540</v>
      </c>
      <c r="C88" s="15"/>
      <c r="D88" s="15"/>
      <c r="E88" s="15"/>
      <c r="F88" s="15"/>
      <c r="G88" s="191"/>
      <c r="H88" s="191"/>
      <c r="I88" s="180">
        <f t="shared" si="32"/>
        <v>0</v>
      </c>
      <c r="J88" s="180"/>
      <c r="K88" s="180">
        <f t="shared" si="33"/>
        <v>0</v>
      </c>
      <c r="L88" s="180"/>
      <c r="M88" s="180">
        <f t="shared" si="34"/>
        <v>0</v>
      </c>
      <c r="N88" s="180"/>
      <c r="O88" s="180">
        <f t="shared" si="35"/>
        <v>0</v>
      </c>
      <c r="P88" s="181">
        <f t="shared" ca="1" si="36"/>
        <v>0</v>
      </c>
    </row>
    <row r="89" spans="1:16" x14ac:dyDescent="0.25">
      <c r="A89" s="168" t="s">
        <v>35</v>
      </c>
      <c r="B89" s="106">
        <v>7980</v>
      </c>
      <c r="C89" s="15"/>
      <c r="D89" s="15"/>
      <c r="E89" s="15"/>
      <c r="F89" s="15"/>
      <c r="G89" s="191"/>
      <c r="H89" s="191"/>
      <c r="I89" s="180">
        <f t="shared" si="32"/>
        <v>0</v>
      </c>
      <c r="J89" s="180"/>
      <c r="K89" s="180">
        <f t="shared" si="33"/>
        <v>0</v>
      </c>
      <c r="L89" s="180"/>
      <c r="M89" s="180">
        <f t="shared" si="34"/>
        <v>0</v>
      </c>
      <c r="N89" s="180"/>
      <c r="O89" s="180">
        <f t="shared" si="35"/>
        <v>0</v>
      </c>
      <c r="P89" s="181">
        <f t="shared" ca="1" si="36"/>
        <v>0</v>
      </c>
    </row>
    <row r="90" spans="1:16" x14ac:dyDescent="0.25">
      <c r="A90" s="168" t="s">
        <v>169</v>
      </c>
      <c r="B90" s="106">
        <v>8060</v>
      </c>
      <c r="C90" s="15"/>
      <c r="D90" s="15"/>
      <c r="E90" s="15"/>
      <c r="F90" s="15"/>
      <c r="G90" s="191"/>
      <c r="H90" s="191"/>
      <c r="I90" s="180">
        <f t="shared" si="32"/>
        <v>0</v>
      </c>
      <c r="J90" s="180"/>
      <c r="K90" s="180">
        <f t="shared" si="33"/>
        <v>0</v>
      </c>
      <c r="L90" s="180"/>
      <c r="M90" s="180">
        <f t="shared" si="34"/>
        <v>0</v>
      </c>
      <c r="N90" s="180"/>
      <c r="O90" s="180">
        <f t="shared" si="35"/>
        <v>0</v>
      </c>
      <c r="P90" s="181">
        <f t="shared" ref="P90" ca="1" si="37">Sumvisible(G90:O90)</f>
        <v>0</v>
      </c>
    </row>
    <row r="91" spans="1:16" ht="15.75" thickBot="1" x14ac:dyDescent="0.3">
      <c r="A91" s="168" t="s">
        <v>25</v>
      </c>
      <c r="B91" s="106"/>
      <c r="C91" s="15"/>
      <c r="D91" s="15"/>
      <c r="E91" s="15"/>
      <c r="F91" s="15"/>
      <c r="G91" s="191"/>
      <c r="H91" s="191"/>
      <c r="I91" s="180">
        <f t="shared" si="32"/>
        <v>0</v>
      </c>
      <c r="J91" s="180"/>
      <c r="K91" s="180">
        <f t="shared" si="33"/>
        <v>0</v>
      </c>
      <c r="L91" s="180"/>
      <c r="M91" s="180">
        <f t="shared" si="34"/>
        <v>0</v>
      </c>
      <c r="N91" s="180"/>
      <c r="O91" s="180">
        <f t="shared" si="35"/>
        <v>0</v>
      </c>
      <c r="P91" s="181">
        <f t="shared" ca="1" si="36"/>
        <v>0</v>
      </c>
    </row>
    <row r="92" spans="1:16" ht="15.75" thickBot="1" x14ac:dyDescent="0.3">
      <c r="A92" s="14" t="s">
        <v>33</v>
      </c>
      <c r="B92" s="104"/>
      <c r="C92" s="52"/>
      <c r="D92" s="52"/>
      <c r="E92" s="52"/>
      <c r="F92" s="52"/>
      <c r="G92" s="182">
        <f>SUM(G86:G91)</f>
        <v>0</v>
      </c>
      <c r="H92" s="182"/>
      <c r="I92" s="182">
        <f>SUM(I86:I91)</f>
        <v>0</v>
      </c>
      <c r="J92" s="182"/>
      <c r="K92" s="182">
        <f>SUM(K86:K91)</f>
        <v>0</v>
      </c>
      <c r="L92" s="182"/>
      <c r="M92" s="182">
        <f t="shared" ref="M92:O92" si="38">SUM(M86:M91)</f>
        <v>0</v>
      </c>
      <c r="N92" s="182"/>
      <c r="O92" s="182">
        <f t="shared" si="38"/>
        <v>0</v>
      </c>
      <c r="P92" s="183">
        <f t="shared" ca="1" si="36"/>
        <v>0</v>
      </c>
    </row>
    <row r="93" spans="1:16" ht="9" customHeight="1" x14ac:dyDescent="0.25">
      <c r="G93" s="71"/>
      <c r="H93" s="71"/>
      <c r="I93" s="71"/>
      <c r="J93" s="71"/>
      <c r="K93" s="71"/>
      <c r="L93" s="71"/>
      <c r="M93" s="71"/>
      <c r="N93" s="71"/>
      <c r="O93" s="71"/>
      <c r="P93" s="71"/>
    </row>
    <row r="94" spans="1:16" ht="15.75" thickBot="1" x14ac:dyDescent="0.3">
      <c r="A94" s="9" t="s">
        <v>49</v>
      </c>
      <c r="B94" s="105"/>
      <c r="C94" s="9"/>
      <c r="D94" s="9"/>
      <c r="E94" s="9"/>
      <c r="F94" s="9"/>
      <c r="G94" s="72"/>
      <c r="H94" s="72"/>
      <c r="I94" s="72"/>
      <c r="J94" s="72"/>
      <c r="K94" s="72"/>
      <c r="L94" s="72"/>
      <c r="M94" s="72"/>
      <c r="N94" s="72"/>
      <c r="O94" s="72"/>
      <c r="P94" s="72"/>
    </row>
    <row r="95" spans="1:16" ht="15.75" thickBot="1" x14ac:dyDescent="0.3">
      <c r="A95" s="158" t="s">
        <v>36</v>
      </c>
      <c r="B95" s="134">
        <v>8190</v>
      </c>
      <c r="C95" s="135"/>
      <c r="D95" s="135"/>
      <c r="E95" s="135"/>
      <c r="F95" s="135"/>
      <c r="G95" s="184"/>
      <c r="H95" s="184"/>
      <c r="I95" s="185">
        <f>SUM(G95*(1+$E$2))</f>
        <v>0</v>
      </c>
      <c r="J95" s="185"/>
      <c r="K95" s="185">
        <f>I95*(1+$E$2)</f>
        <v>0</v>
      </c>
      <c r="L95" s="185"/>
      <c r="M95" s="185">
        <f>K95*(1+$E$2)</f>
        <v>0</v>
      </c>
      <c r="N95" s="185"/>
      <c r="O95" s="185">
        <f>M95*(1+$E$2)</f>
        <v>0</v>
      </c>
      <c r="P95" s="177">
        <f t="shared" ref="P95:P96" ca="1" si="39">Sumvisible(G95:O95)</f>
        <v>0</v>
      </c>
    </row>
    <row r="96" spans="1:16" ht="15.75" thickBot="1" x14ac:dyDescent="0.3">
      <c r="A96" s="12" t="s">
        <v>30</v>
      </c>
      <c r="B96" s="104"/>
      <c r="C96" s="50"/>
      <c r="D96" s="50"/>
      <c r="E96" s="50"/>
      <c r="F96" s="50"/>
      <c r="G96" s="182">
        <f>SUM(G95)</f>
        <v>0</v>
      </c>
      <c r="H96" s="182"/>
      <c r="I96" s="182">
        <f>SUM(I95)</f>
        <v>0</v>
      </c>
      <c r="J96" s="182"/>
      <c r="K96" s="182">
        <f>SUM(K95)</f>
        <v>0</v>
      </c>
      <c r="L96" s="182"/>
      <c r="M96" s="182">
        <f t="shared" ref="M96:O96" si="40">SUM(M95)</f>
        <v>0</v>
      </c>
      <c r="N96" s="182"/>
      <c r="O96" s="182">
        <f t="shared" si="40"/>
        <v>0</v>
      </c>
      <c r="P96" s="183">
        <f t="shared" ca="1" si="39"/>
        <v>0</v>
      </c>
    </row>
    <row r="97" spans="1:17" ht="9" customHeight="1" thickBot="1" x14ac:dyDescent="0.3">
      <c r="G97" s="71"/>
      <c r="H97" s="71"/>
      <c r="I97" s="71"/>
      <c r="J97" s="71"/>
      <c r="K97" s="71"/>
      <c r="L97" s="71"/>
      <c r="M97" s="71"/>
      <c r="N97" s="71"/>
      <c r="O97" s="71"/>
      <c r="P97" s="71"/>
    </row>
    <row r="98" spans="1:17" ht="15.75" thickBot="1" x14ac:dyDescent="0.3">
      <c r="A98" s="5" t="s">
        <v>5</v>
      </c>
      <c r="B98" s="108"/>
      <c r="C98" s="53"/>
      <c r="D98" s="53"/>
      <c r="E98" s="53"/>
      <c r="F98" s="53"/>
      <c r="G98" s="192">
        <f>SUM(G96+G92+G83+G68+G61+G40+G26+G22)</f>
        <v>0</v>
      </c>
      <c r="H98" s="192"/>
      <c r="I98" s="192">
        <f>SUM(I96+I92+I83+I68+I61+I40+I26+I22)</f>
        <v>0</v>
      </c>
      <c r="J98" s="192"/>
      <c r="K98" s="192">
        <f>SUM(K96+K92+K83+K68+K61+K40+K26+K22)</f>
        <v>0</v>
      </c>
      <c r="L98" s="192"/>
      <c r="M98" s="192">
        <f>SUM(M96+M92+M83+M68+M61+M40+M26+M22)</f>
        <v>0</v>
      </c>
      <c r="N98" s="192"/>
      <c r="O98" s="192">
        <f>SUM(O96+O92+O83+O68+O61+O40+O26+O22)</f>
        <v>0</v>
      </c>
      <c r="P98" s="193">
        <f ca="1">Sumvisible(G98:O98)</f>
        <v>0</v>
      </c>
    </row>
    <row r="99" spans="1:17" ht="9" customHeight="1" x14ac:dyDescent="0.25">
      <c r="A99" s="132"/>
      <c r="B99" s="107"/>
      <c r="C99" s="10"/>
      <c r="D99" s="10"/>
      <c r="E99" s="10"/>
      <c r="F99" s="10"/>
      <c r="G99" s="180"/>
      <c r="H99" s="180"/>
      <c r="I99" s="180"/>
      <c r="J99" s="180"/>
      <c r="K99" s="180"/>
      <c r="L99" s="180"/>
      <c r="M99" s="180"/>
      <c r="N99" s="180"/>
      <c r="O99" s="180"/>
      <c r="P99" s="181"/>
    </row>
    <row r="100" spans="1:17" x14ac:dyDescent="0.25">
      <c r="A100" s="195" t="s">
        <v>149</v>
      </c>
      <c r="B100" s="107">
        <v>8400</v>
      </c>
      <c r="C100" s="196" t="s">
        <v>183</v>
      </c>
      <c r="D100" s="194">
        <v>0.2</v>
      </c>
      <c r="E100" s="10"/>
      <c r="F100" s="10"/>
      <c r="G100" s="180">
        <f>SUM(G98*$D100)</f>
        <v>0</v>
      </c>
      <c r="H100" s="180"/>
      <c r="I100" s="180">
        <f>SUM(I98*$D100)</f>
        <v>0</v>
      </c>
      <c r="J100" s="180"/>
      <c r="K100" s="180">
        <f>SUM(K98*$D100)</f>
        <v>0</v>
      </c>
      <c r="L100" s="180"/>
      <c r="M100" s="180">
        <f>SUM(M98*$D100)</f>
        <v>0</v>
      </c>
      <c r="N100" s="180"/>
      <c r="O100" s="180">
        <f>SUM(O98*$D100)</f>
        <v>0</v>
      </c>
      <c r="P100" s="181">
        <f ca="1">Sumvisible(G100:O100)</f>
        <v>0</v>
      </c>
    </row>
    <row r="101" spans="1:17" ht="9" customHeight="1" thickBot="1" x14ac:dyDescent="0.3">
      <c r="A101" s="132"/>
      <c r="B101" s="107"/>
      <c r="C101" s="10"/>
      <c r="D101" s="10"/>
      <c r="E101" s="10"/>
      <c r="F101" s="10"/>
      <c r="G101" s="180"/>
      <c r="H101" s="180"/>
      <c r="I101" s="180"/>
      <c r="J101" s="180"/>
      <c r="K101" s="180"/>
      <c r="L101" s="180"/>
      <c r="M101" s="180"/>
      <c r="N101" s="180"/>
      <c r="O101" s="180"/>
      <c r="P101" s="181"/>
    </row>
    <row r="102" spans="1:17" s="3" customFormat="1" thickBot="1" x14ac:dyDescent="0.25">
      <c r="A102" s="5" t="s">
        <v>27</v>
      </c>
      <c r="B102" s="108"/>
      <c r="C102" s="53"/>
      <c r="D102" s="53"/>
      <c r="E102" s="53"/>
      <c r="F102" s="53"/>
      <c r="G102" s="192">
        <f>G98+G100</f>
        <v>0</v>
      </c>
      <c r="H102" s="192"/>
      <c r="I102" s="192">
        <f>I98+I100</f>
        <v>0</v>
      </c>
      <c r="J102" s="192"/>
      <c r="K102" s="192">
        <f t="shared" ref="K102:O102" si="41">K98+K100</f>
        <v>0</v>
      </c>
      <c r="L102" s="192"/>
      <c r="M102" s="192">
        <f t="shared" si="41"/>
        <v>0</v>
      </c>
      <c r="N102" s="192"/>
      <c r="O102" s="192">
        <f t="shared" si="41"/>
        <v>0</v>
      </c>
      <c r="P102" s="193">
        <f ca="1">Sumvisible(G102:O102)</f>
        <v>0</v>
      </c>
      <c r="Q102" s="11"/>
    </row>
    <row r="103" spans="1:17" x14ac:dyDescent="0.25">
      <c r="G103" s="74"/>
      <c r="H103" s="74"/>
      <c r="I103" s="74"/>
      <c r="J103" s="74"/>
      <c r="K103" s="74"/>
      <c r="L103" s="74"/>
      <c r="M103" s="74"/>
      <c r="N103" s="74"/>
      <c r="O103" s="74"/>
      <c r="P103" s="74"/>
    </row>
  </sheetData>
  <sortState ref="G8:L18">
    <sortCondition sortBy="cellColor" ref="G8" dxfId="0"/>
  </sortState>
  <mergeCells count="3">
    <mergeCell ref="G2:P2"/>
    <mergeCell ref="G4:P4"/>
    <mergeCell ref="G5:P5"/>
  </mergeCells>
  <phoneticPr fontId="3" type="noConversion"/>
  <pageMargins left="0.25" right="0.25" top="0.5" bottom="0.42" header="0.3" footer="0.16"/>
  <pageSetup scale="55" orientation="landscape" horizontalDpi="300" verticalDpi="300" r:id="rId1"/>
  <headerFooter alignWithMargins="0">
    <oddFooter>&amp;L&amp;"Times New Roman,Regular"&amp;8&amp;Z&amp;F&amp;R&amp;"Times New Roman,Regular"&amp;8Finance Office 6.1.12</oddFooter>
  </headerFooter>
  <rowBreaks count="1" manualBreakCount="1">
    <brk id="6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U88"/>
  <sheetViews>
    <sheetView zoomScaleNormal="100" workbookViewId="0">
      <pane ySplit="9" topLeftCell="A10" activePane="bottomLeft" state="frozen"/>
      <selection pane="bottomLeft" activeCell="A12" sqref="A12"/>
    </sheetView>
  </sheetViews>
  <sheetFormatPr defaultColWidth="9.140625" defaultRowHeight="12.75" x14ac:dyDescent="0.2"/>
  <cols>
    <col min="1" max="1" width="35.28515625" style="30" customWidth="1"/>
    <col min="2" max="2" width="11.42578125" style="30" bestFit="1" customWidth="1"/>
    <col min="3" max="3" width="11.42578125" style="30" customWidth="1"/>
    <col min="4" max="5" width="20.28515625" style="30" customWidth="1"/>
    <col min="6" max="6" width="13.42578125" style="30" customWidth="1"/>
    <col min="7" max="7" width="11.140625" style="30" customWidth="1"/>
    <col min="8" max="8" width="7.42578125" style="30" customWidth="1"/>
    <col min="9" max="9" width="6.5703125" style="97" customWidth="1"/>
    <col min="10" max="10" width="16.140625" style="30" bestFit="1" customWidth="1"/>
    <col min="11" max="11" width="6.28515625" style="97" customWidth="1"/>
    <col min="12" max="12" width="15.42578125" style="30" bestFit="1" customWidth="1"/>
    <col min="13" max="13" width="6.28515625" style="97" customWidth="1"/>
    <col min="14" max="14" width="11" style="30" customWidth="1"/>
    <col min="15" max="15" width="6.28515625" style="30" customWidth="1"/>
    <col min="16" max="16" width="11" style="30" customWidth="1"/>
    <col min="17" max="17" width="6.42578125" style="97" customWidth="1"/>
    <col min="18" max="18" width="11" style="36" customWidth="1"/>
    <col min="19" max="19" width="19" style="30" customWidth="1"/>
    <col min="20" max="20" width="9.42578125" style="77" customWidth="1"/>
    <col min="21" max="40" width="10.7109375" style="77" bestFit="1" customWidth="1"/>
    <col min="41" max="41" width="4.42578125" style="30" hidden="1" customWidth="1"/>
    <col min="42" max="42" width="4" style="30" hidden="1" customWidth="1"/>
    <col min="43" max="43" width="4.42578125" style="30" hidden="1" customWidth="1"/>
    <col min="44" max="44" width="3.7109375" style="30" hidden="1" customWidth="1"/>
    <col min="45" max="45" width="11" style="30" hidden="1" customWidth="1"/>
    <col min="46" max="47" width="11" style="32" bestFit="1" customWidth="1"/>
    <col min="48" max="16384" width="9.140625" style="30"/>
  </cols>
  <sheetData>
    <row r="1" spans="1:47" x14ac:dyDescent="0.2">
      <c r="A1" s="30" t="str">
        <f>'Main Budget'!A1</f>
        <v>Principal Investigator:</v>
      </c>
      <c r="B1" s="49">
        <f>'Main Budget'!C1</f>
        <v>0</v>
      </c>
      <c r="K1" s="204" t="s">
        <v>78</v>
      </c>
      <c r="O1" s="30" t="s">
        <v>145</v>
      </c>
      <c r="P1" s="30" t="s">
        <v>56</v>
      </c>
    </row>
    <row r="2" spans="1:47" x14ac:dyDescent="0.2">
      <c r="A2" s="30" t="str">
        <f>'Main Budget'!A4</f>
        <v>Sponsor</v>
      </c>
      <c r="B2" s="49">
        <f>'Main Budget'!C4</f>
        <v>0</v>
      </c>
      <c r="K2" s="205" t="s">
        <v>79</v>
      </c>
      <c r="L2" s="32"/>
      <c r="M2" s="199">
        <v>0.03</v>
      </c>
      <c r="O2" s="30">
        <v>1</v>
      </c>
      <c r="P2" s="97">
        <f>O2/9*0.95</f>
        <v>0.10555555555555554</v>
      </c>
      <c r="Q2" s="97" t="s">
        <v>190</v>
      </c>
    </row>
    <row r="3" spans="1:47" x14ac:dyDescent="0.2">
      <c r="A3" s="30" t="s">
        <v>6</v>
      </c>
      <c r="B3" s="49">
        <f>'Main Budget'!C5</f>
        <v>0</v>
      </c>
      <c r="F3" s="48">
        <f>IF(MONTH('Main Budget'!C2)&lt;6,7-MONTH('Main Budget'!C2),19-MONTH('Main Budget'!C2))</f>
        <v>6</v>
      </c>
      <c r="G3" s="47" t="s">
        <v>111</v>
      </c>
      <c r="H3" s="47"/>
      <c r="K3" s="205" t="s">
        <v>80</v>
      </c>
      <c r="L3" s="32"/>
      <c r="M3" s="199">
        <v>0.03</v>
      </c>
      <c r="O3" s="30">
        <v>2</v>
      </c>
      <c r="P3" s="97">
        <f>O3/9*0.95</f>
        <v>0.21111111111111108</v>
      </c>
    </row>
    <row r="4" spans="1:47" x14ac:dyDescent="0.2">
      <c r="A4" s="30" t="s">
        <v>76</v>
      </c>
      <c r="B4" s="31">
        <f>'Main Budget'!C2</f>
        <v>0</v>
      </c>
      <c r="F4" s="169"/>
      <c r="G4" s="47"/>
      <c r="H4" s="47"/>
      <c r="O4" s="30">
        <v>3</v>
      </c>
      <c r="P4" s="97">
        <f>O4/9*0.95</f>
        <v>0.31666666666666665</v>
      </c>
    </row>
    <row r="5" spans="1:47" x14ac:dyDescent="0.2">
      <c r="A5" s="32" t="s">
        <v>77</v>
      </c>
      <c r="B5" s="31">
        <f>'Main Budget'!C3</f>
        <v>0</v>
      </c>
      <c r="F5" s="169"/>
      <c r="G5" s="47"/>
      <c r="H5" s="47"/>
      <c r="O5" s="97"/>
    </row>
    <row r="6" spans="1:47" x14ac:dyDescent="0.2">
      <c r="O6" s="97"/>
      <c r="U6" s="78"/>
      <c r="V6" s="79"/>
      <c r="W6" s="79"/>
      <c r="X6" s="79"/>
      <c r="Y6" s="79"/>
      <c r="Z6" s="79"/>
      <c r="AA6" s="79"/>
      <c r="AB6" s="79"/>
      <c r="AC6" s="79"/>
      <c r="AD6" s="79"/>
      <c r="AE6" s="79"/>
      <c r="AF6" s="79"/>
      <c r="AG6" s="79"/>
      <c r="AH6" s="79"/>
      <c r="AI6" s="79"/>
      <c r="AJ6" s="79"/>
      <c r="AK6" s="79"/>
      <c r="AL6" s="79"/>
      <c r="AM6" s="79"/>
      <c r="AN6" s="79"/>
    </row>
    <row r="7" spans="1:47" x14ac:dyDescent="0.2">
      <c r="I7" s="197" t="s">
        <v>117</v>
      </c>
      <c r="J7" s="35"/>
      <c r="K7" s="197" t="s">
        <v>118</v>
      </c>
      <c r="L7" s="35"/>
      <c r="M7" s="197" t="s">
        <v>119</v>
      </c>
      <c r="N7" s="35"/>
      <c r="O7" s="197" t="s">
        <v>120</v>
      </c>
      <c r="P7" s="35"/>
      <c r="Q7" s="197" t="s">
        <v>121</v>
      </c>
      <c r="R7" s="56"/>
      <c r="U7" s="78"/>
      <c r="V7" s="79"/>
      <c r="W7" s="79"/>
      <c r="X7" s="79"/>
      <c r="Y7" s="79"/>
      <c r="Z7" s="79"/>
      <c r="AA7" s="79"/>
      <c r="AB7" s="79"/>
      <c r="AC7" s="79"/>
      <c r="AD7" s="79"/>
      <c r="AE7" s="79"/>
      <c r="AF7" s="79"/>
      <c r="AG7" s="79"/>
      <c r="AH7" s="79"/>
      <c r="AI7" s="79"/>
      <c r="AJ7" s="79"/>
      <c r="AK7" s="79"/>
      <c r="AL7" s="79"/>
      <c r="AM7" s="79"/>
      <c r="AN7" s="79"/>
    </row>
    <row r="8" spans="1:47" x14ac:dyDescent="0.2">
      <c r="I8" s="197" t="str">
        <f>CONCATENATE(IF(MONTH('Main Budget'!$C$2)&lt;7,CONCATENATE("FY",YEAR('Main Budget'!$C$2)),CONCATENATE("FY",YEAR('Main Budget'!$C$2)+1))," - ",IF(MONTH('Main Budget'!$C$2)&lt;7,CONCATENATE("FY",YEAR('Main Budget'!$C$2)+1),CONCATENATE("FY",YEAR('Main Budget'!$C$2)+2)))</f>
        <v>FY1900 - FY1901</v>
      </c>
      <c r="J8" s="35"/>
      <c r="K8" s="197" t="str">
        <f>CONCATENATE(IF(MONTH('Main Budget'!$C$2)&lt;7,CONCATENATE("FY",YEAR('Main Budget'!$C$2)+1),CONCATENATE("FY",YEAR('Main Budget'!$C$2)+2))," - ",IF(MONTH('Main Budget'!$C$2)&lt;7,CONCATENATE("FY",YEAR('Main Budget'!$C$2)+2),CONCATENATE("FY",YEAR('Main Budget'!$C$2)+3)))</f>
        <v>FY1901 - FY1902</v>
      </c>
      <c r="L8" s="54"/>
      <c r="M8" s="197" t="str">
        <f>CONCATENATE(IF(MONTH('Main Budget'!$C$2)&lt;7,CONCATENATE("FY",YEAR('Main Budget'!$C$2)+2),CONCATENATE("FY",YEAR('Main Budget'!$C$2)+3))," - ",IF(MONTH('Main Budget'!$C$2)&lt;7,CONCATENATE("FY",YEAR('Main Budget'!$C$2)+3),CONCATENATE("FY",YEAR('Main Budget'!$C$2)+4)))</f>
        <v>FY1902 - FY1903</v>
      </c>
      <c r="N8" s="54"/>
      <c r="O8" s="197" t="str">
        <f>CONCATENATE(IF(MONTH('Main Budget'!$C$2)&lt;7,CONCATENATE("FY",YEAR('Main Budget'!$C$2)+3),CONCATENATE("FY",YEAR('Main Budget'!$C$2)+4))," - ",IF(MONTH('Main Budget'!$C$2)&lt;7,CONCATENATE("FY",YEAR('Main Budget'!$C$2)+4),CONCATENATE("FY",YEAR('Main Budget'!$C$2)+5)))</f>
        <v>FY1903 - FY1904</v>
      </c>
      <c r="P8" s="54"/>
      <c r="Q8" s="197" t="str">
        <f>CONCATENATE(IF(MONTH('Main Budget'!$C$2)&lt;7,CONCATENATE("FY",YEAR('Main Budget'!$C$2)+4),CONCATENATE("FY",YEAR('Main Budget'!$C$2)+5))," - ",IF(MONTH('Main Budget'!$C$2)&lt;7,CONCATENATE("FY",YEAR('Main Budget'!$C$2)+5),CONCATENATE("FY",YEAR('Main Budget'!$C$2)+6)))</f>
        <v>FY1904 - FY1905</v>
      </c>
      <c r="R8" s="56"/>
      <c r="U8" s="80"/>
      <c r="V8" s="89"/>
      <c r="W8" s="89"/>
      <c r="X8" s="89"/>
      <c r="Y8" s="89"/>
      <c r="Z8" s="89"/>
      <c r="AA8" s="89"/>
      <c r="AB8" s="89"/>
      <c r="AC8" s="89"/>
      <c r="AD8" s="89"/>
      <c r="AE8" s="89"/>
      <c r="AF8" s="89"/>
      <c r="AG8" s="89"/>
      <c r="AH8" s="89"/>
      <c r="AI8" s="89"/>
      <c r="AJ8" s="89"/>
      <c r="AK8" s="89"/>
      <c r="AL8" s="89"/>
      <c r="AM8" s="89"/>
      <c r="AN8" s="89"/>
      <c r="AO8" s="90"/>
      <c r="AP8" s="90"/>
      <c r="AQ8" s="90"/>
      <c r="AR8" s="90"/>
      <c r="AS8" s="91"/>
    </row>
    <row r="9" spans="1:47" s="39" customFormat="1" ht="26.25" thickBot="1" x14ac:dyDescent="0.25">
      <c r="A9" s="37" t="s">
        <v>81</v>
      </c>
      <c r="B9" s="37" t="s">
        <v>82</v>
      </c>
      <c r="C9" s="37" t="s">
        <v>83</v>
      </c>
      <c r="D9" s="37" t="s">
        <v>84</v>
      </c>
      <c r="E9" s="37" t="s">
        <v>52</v>
      </c>
      <c r="F9" s="37" t="s">
        <v>140</v>
      </c>
      <c r="G9" s="37" t="s">
        <v>85</v>
      </c>
      <c r="H9" s="37"/>
      <c r="I9" s="198" t="s">
        <v>56</v>
      </c>
      <c r="J9" s="37" t="s">
        <v>86</v>
      </c>
      <c r="K9" s="198" t="s">
        <v>56</v>
      </c>
      <c r="L9" s="37" t="s">
        <v>86</v>
      </c>
      <c r="M9" s="198" t="s">
        <v>56</v>
      </c>
      <c r="N9" s="37"/>
      <c r="O9" s="198" t="s">
        <v>56</v>
      </c>
      <c r="P9" s="37"/>
      <c r="Q9" s="198" t="s">
        <v>56</v>
      </c>
      <c r="R9" s="37"/>
      <c r="S9" s="37" t="s">
        <v>87</v>
      </c>
      <c r="T9" s="77"/>
      <c r="U9" s="81"/>
      <c r="V9" s="81"/>
      <c r="W9" s="81"/>
      <c r="X9" s="81"/>
      <c r="Y9" s="81"/>
      <c r="Z9" s="81"/>
      <c r="AA9" s="81"/>
      <c r="AB9" s="81"/>
      <c r="AC9" s="81"/>
      <c r="AD9" s="81"/>
      <c r="AE9" s="81"/>
      <c r="AF9" s="81"/>
      <c r="AG9" s="81"/>
      <c r="AH9" s="81"/>
      <c r="AI9" s="81"/>
      <c r="AJ9" s="81"/>
      <c r="AK9" s="81"/>
      <c r="AL9" s="81"/>
      <c r="AM9" s="81"/>
      <c r="AN9" s="81"/>
      <c r="AO9" s="38"/>
      <c r="AP9" s="38"/>
      <c r="AQ9" s="38"/>
      <c r="AR9" s="38"/>
      <c r="AS9" s="38"/>
      <c r="AT9" s="88"/>
      <c r="AU9" s="88"/>
    </row>
    <row r="10" spans="1:47" x14ac:dyDescent="0.2">
      <c r="A10" s="30" t="s">
        <v>55</v>
      </c>
      <c r="B10" s="30" t="s">
        <v>88</v>
      </c>
      <c r="C10" s="30">
        <v>6010</v>
      </c>
      <c r="D10" s="34"/>
      <c r="E10" s="34"/>
      <c r="F10" s="94"/>
      <c r="G10" s="32">
        <v>1</v>
      </c>
      <c r="I10" s="199">
        <v>0</v>
      </c>
      <c r="J10" s="40">
        <f>F10*G10*I10*(1+$M$2*$F$3/12)</f>
        <v>0</v>
      </c>
      <c r="K10" s="206">
        <f t="shared" ref="K10:K14" si="0">$I10</f>
        <v>0</v>
      </c>
      <c r="L10" s="40">
        <f>$F10*(1+$M$2)*(1+$M$2*$F$3/12)*K10*G10</f>
        <v>0</v>
      </c>
      <c r="M10" s="206">
        <f>$I10</f>
        <v>0</v>
      </c>
      <c r="N10" s="40">
        <f>$F10*(1+$M$2)^2*(1+$M$2*$F$3/12)*G10*M10</f>
        <v>0</v>
      </c>
      <c r="O10" s="206">
        <f>$I10</f>
        <v>0</v>
      </c>
      <c r="P10" s="40">
        <f>$F10*(1+$M$2)^3*(1+$M$2*$F$3/12)*G10*O10</f>
        <v>0</v>
      </c>
      <c r="Q10" s="206">
        <f>$I10</f>
        <v>0</v>
      </c>
      <c r="R10" s="57">
        <f>$F10*(1+$M$2)^4*(1+$M$2*$F$3/12)*G10*Q10</f>
        <v>0</v>
      </c>
      <c r="S10" s="63">
        <f>J10+L10+N10+P10+R10</f>
        <v>0</v>
      </c>
      <c r="U10" s="82"/>
      <c r="V10" s="82"/>
      <c r="W10" s="82"/>
      <c r="X10" s="82"/>
      <c r="Y10" s="82"/>
      <c r="Z10" s="82"/>
      <c r="AA10" s="82"/>
      <c r="AB10" s="82"/>
      <c r="AC10" s="82"/>
      <c r="AD10" s="82"/>
      <c r="AE10" s="82"/>
      <c r="AF10" s="82"/>
      <c r="AG10" s="82"/>
      <c r="AH10" s="82"/>
      <c r="AI10" s="82"/>
      <c r="AJ10" s="82"/>
      <c r="AK10" s="82"/>
      <c r="AL10" s="82"/>
      <c r="AM10" s="82"/>
      <c r="AN10" s="82"/>
      <c r="AO10" s="40"/>
      <c r="AP10" s="40"/>
      <c r="AQ10" s="40"/>
      <c r="AR10" s="40"/>
      <c r="AS10" s="40"/>
      <c r="AT10" s="41"/>
      <c r="AU10" s="41"/>
    </row>
    <row r="11" spans="1:47" x14ac:dyDescent="0.2">
      <c r="A11" s="30" t="s">
        <v>90</v>
      </c>
      <c r="B11" s="30" t="s">
        <v>88</v>
      </c>
      <c r="C11" s="30">
        <v>6010</v>
      </c>
      <c r="D11" s="34"/>
      <c r="E11" s="34"/>
      <c r="F11" s="94"/>
      <c r="G11" s="32">
        <v>1</v>
      </c>
      <c r="I11" s="199">
        <v>0</v>
      </c>
      <c r="J11" s="40">
        <f t="shared" ref="J11:J14" si="1">F11*G11*I11*(1+$M$2*$F$3/12)</f>
        <v>0</v>
      </c>
      <c r="K11" s="206">
        <f t="shared" si="0"/>
        <v>0</v>
      </c>
      <c r="L11" s="40">
        <f t="shared" ref="L11:L14" si="2">$F11*(1+$M$2)*(1+$M$2*$F$3/12)*K11*G11</f>
        <v>0</v>
      </c>
      <c r="M11" s="206">
        <f t="shared" ref="M11:M14" si="3">$I11</f>
        <v>0</v>
      </c>
      <c r="N11" s="40">
        <f t="shared" ref="N11:N14" si="4">$F11*(1+$M$2)^2*(1+$M$2*$F$3/12)*G11*M11</f>
        <v>0</v>
      </c>
      <c r="O11" s="206">
        <f t="shared" ref="O11:O14" si="5">$I11</f>
        <v>0</v>
      </c>
      <c r="P11" s="40">
        <f t="shared" ref="P11:P14" si="6">$F11*(1+$M$2)^3*(1+$M$2*$F$3/12)*G11*O11</f>
        <v>0</v>
      </c>
      <c r="Q11" s="206">
        <f t="shared" ref="Q11:Q14" si="7">$I11</f>
        <v>0</v>
      </c>
      <c r="R11" s="57">
        <f t="shared" ref="R11:R14" si="8">$F11*(1+$M$2)^4*(1+$M$2*$F$3/12)*G11*Q11</f>
        <v>0</v>
      </c>
      <c r="S11" s="63">
        <f t="shared" ref="S11:S12" si="9">J11+L11+N11+P11+R11</f>
        <v>0</v>
      </c>
      <c r="U11" s="82"/>
      <c r="V11" s="82"/>
      <c r="W11" s="82"/>
      <c r="X11" s="82"/>
      <c r="Y11" s="82"/>
      <c r="Z11" s="82"/>
      <c r="AA11" s="82"/>
      <c r="AB11" s="82"/>
      <c r="AC11" s="82"/>
      <c r="AD11" s="82"/>
      <c r="AE11" s="82"/>
      <c r="AF11" s="82"/>
      <c r="AG11" s="82"/>
      <c r="AH11" s="82"/>
      <c r="AI11" s="82"/>
      <c r="AJ11" s="82"/>
      <c r="AK11" s="82"/>
      <c r="AL11" s="82"/>
      <c r="AM11" s="82"/>
      <c r="AN11" s="82"/>
      <c r="AT11" s="41"/>
    </row>
    <row r="12" spans="1:47" x14ac:dyDescent="0.2">
      <c r="A12" s="30" t="s">
        <v>90</v>
      </c>
      <c r="B12" s="30" t="s">
        <v>88</v>
      </c>
      <c r="C12" s="30">
        <v>6020</v>
      </c>
      <c r="D12" s="34"/>
      <c r="E12" s="34"/>
      <c r="F12" s="94"/>
      <c r="G12" s="32">
        <v>1</v>
      </c>
      <c r="I12" s="199">
        <v>0</v>
      </c>
      <c r="J12" s="40">
        <f t="shared" si="1"/>
        <v>0</v>
      </c>
      <c r="K12" s="206">
        <f t="shared" si="0"/>
        <v>0</v>
      </c>
      <c r="L12" s="40">
        <f t="shared" si="2"/>
        <v>0</v>
      </c>
      <c r="M12" s="206">
        <f t="shared" si="3"/>
        <v>0</v>
      </c>
      <c r="N12" s="40">
        <f t="shared" si="4"/>
        <v>0</v>
      </c>
      <c r="O12" s="206">
        <f t="shared" si="5"/>
        <v>0</v>
      </c>
      <c r="P12" s="40">
        <f t="shared" si="6"/>
        <v>0</v>
      </c>
      <c r="Q12" s="206">
        <f t="shared" si="7"/>
        <v>0</v>
      </c>
      <c r="R12" s="57">
        <f t="shared" si="8"/>
        <v>0</v>
      </c>
      <c r="S12" s="63">
        <f t="shared" si="9"/>
        <v>0</v>
      </c>
      <c r="U12" s="82"/>
      <c r="V12" s="82"/>
      <c r="W12" s="82"/>
      <c r="X12" s="82"/>
      <c r="Y12" s="82"/>
      <c r="Z12" s="82"/>
      <c r="AA12" s="82"/>
      <c r="AB12" s="82"/>
      <c r="AC12" s="82"/>
      <c r="AD12" s="82"/>
      <c r="AE12" s="82"/>
      <c r="AF12" s="82"/>
      <c r="AG12" s="82"/>
      <c r="AH12" s="82"/>
      <c r="AI12" s="82"/>
      <c r="AJ12" s="82"/>
      <c r="AK12" s="82"/>
      <c r="AL12" s="82"/>
      <c r="AM12" s="82"/>
      <c r="AN12" s="82"/>
      <c r="AT12" s="41"/>
    </row>
    <row r="13" spans="1:47" x14ac:dyDescent="0.2">
      <c r="A13" s="30" t="s">
        <v>90</v>
      </c>
      <c r="B13" s="30" t="s">
        <v>88</v>
      </c>
      <c r="C13" s="30">
        <v>6020</v>
      </c>
      <c r="D13" s="34"/>
      <c r="E13" s="34"/>
      <c r="F13" s="94"/>
      <c r="G13" s="32">
        <v>1</v>
      </c>
      <c r="I13" s="199">
        <v>0</v>
      </c>
      <c r="J13" s="40">
        <f t="shared" si="1"/>
        <v>0</v>
      </c>
      <c r="K13" s="206">
        <f t="shared" si="0"/>
        <v>0</v>
      </c>
      <c r="L13" s="40">
        <f t="shared" si="2"/>
        <v>0</v>
      </c>
      <c r="M13" s="206">
        <f t="shared" si="3"/>
        <v>0</v>
      </c>
      <c r="N13" s="40">
        <f t="shared" si="4"/>
        <v>0</v>
      </c>
      <c r="O13" s="206">
        <f t="shared" si="5"/>
        <v>0</v>
      </c>
      <c r="P13" s="40">
        <f t="shared" si="6"/>
        <v>0</v>
      </c>
      <c r="Q13" s="206">
        <f t="shared" si="7"/>
        <v>0</v>
      </c>
      <c r="R13" s="57">
        <f t="shared" si="8"/>
        <v>0</v>
      </c>
      <c r="S13" s="63">
        <f t="shared" ref="S13" si="10">J13+L13+N13+P13+R13</f>
        <v>0</v>
      </c>
      <c r="U13" s="82"/>
      <c r="V13" s="82"/>
      <c r="W13" s="82"/>
      <c r="X13" s="82"/>
      <c r="Y13" s="82"/>
      <c r="Z13" s="82"/>
      <c r="AA13" s="82"/>
      <c r="AB13" s="82"/>
      <c r="AC13" s="82"/>
      <c r="AD13" s="82"/>
      <c r="AE13" s="82"/>
      <c r="AF13" s="82"/>
      <c r="AG13" s="82"/>
      <c r="AH13" s="82"/>
      <c r="AI13" s="82"/>
      <c r="AJ13" s="82"/>
      <c r="AK13" s="82"/>
      <c r="AL13" s="82"/>
      <c r="AM13" s="82"/>
      <c r="AN13" s="82"/>
      <c r="AT13" s="41"/>
    </row>
    <row r="14" spans="1:47" x14ac:dyDescent="0.2">
      <c r="A14" s="30" t="s">
        <v>90</v>
      </c>
      <c r="B14" s="30" t="s">
        <v>88</v>
      </c>
      <c r="C14" s="30">
        <v>6020</v>
      </c>
      <c r="D14" s="34"/>
      <c r="E14" s="34"/>
      <c r="F14" s="94"/>
      <c r="G14" s="32">
        <v>1</v>
      </c>
      <c r="I14" s="199">
        <v>0</v>
      </c>
      <c r="J14" s="40">
        <f t="shared" si="1"/>
        <v>0</v>
      </c>
      <c r="K14" s="206">
        <f t="shared" si="0"/>
        <v>0</v>
      </c>
      <c r="L14" s="40">
        <f t="shared" si="2"/>
        <v>0</v>
      </c>
      <c r="M14" s="206">
        <f t="shared" si="3"/>
        <v>0</v>
      </c>
      <c r="N14" s="40">
        <f t="shared" si="4"/>
        <v>0</v>
      </c>
      <c r="O14" s="206">
        <f t="shared" si="5"/>
        <v>0</v>
      </c>
      <c r="P14" s="40">
        <f t="shared" si="6"/>
        <v>0</v>
      </c>
      <c r="Q14" s="206">
        <f t="shared" si="7"/>
        <v>0</v>
      </c>
      <c r="R14" s="57">
        <f t="shared" si="8"/>
        <v>0</v>
      </c>
      <c r="S14" s="63">
        <f t="shared" ref="S14" si="11">J14+L14+N14+P14+R14</f>
        <v>0</v>
      </c>
      <c r="U14" s="82"/>
      <c r="V14" s="82"/>
      <c r="W14" s="82"/>
      <c r="X14" s="82"/>
      <c r="Y14" s="82"/>
      <c r="Z14" s="82"/>
      <c r="AA14" s="82"/>
      <c r="AB14" s="82"/>
      <c r="AC14" s="82"/>
      <c r="AD14" s="82"/>
      <c r="AE14" s="82"/>
      <c r="AF14" s="82"/>
      <c r="AG14" s="82"/>
      <c r="AH14" s="82"/>
      <c r="AI14" s="82"/>
      <c r="AJ14" s="82"/>
      <c r="AK14" s="82"/>
      <c r="AL14" s="82"/>
      <c r="AM14" s="82"/>
      <c r="AN14" s="82"/>
      <c r="AT14" s="41"/>
    </row>
    <row r="15" spans="1:47" s="42" customFormat="1" x14ac:dyDescent="0.2">
      <c r="A15" s="42" t="s">
        <v>195</v>
      </c>
      <c r="F15" s="43"/>
      <c r="I15" s="200"/>
      <c r="J15" s="44">
        <f>SUM(J10:J14)</f>
        <v>0</v>
      </c>
      <c r="K15" s="207"/>
      <c r="L15" s="44">
        <f>SUM(L10:L14)</f>
        <v>0</v>
      </c>
      <c r="M15" s="207"/>
      <c r="N15" s="44">
        <f>SUM(N10:N14)</f>
        <v>0</v>
      </c>
      <c r="O15" s="207"/>
      <c r="P15" s="44">
        <f>SUM(P10:P14)</f>
        <v>0</v>
      </c>
      <c r="Q15" s="207"/>
      <c r="R15" s="58">
        <f>SUM(R10:R14)</f>
        <v>0</v>
      </c>
      <c r="S15" s="64">
        <f>SUM(J15:R15)</f>
        <v>0</v>
      </c>
      <c r="T15" s="83">
        <f>S15-SUM(J15:R15)</f>
        <v>0</v>
      </c>
      <c r="U15" s="84"/>
      <c r="V15" s="84"/>
      <c r="W15" s="84"/>
      <c r="X15" s="84"/>
      <c r="Y15" s="84"/>
      <c r="Z15" s="84"/>
      <c r="AA15" s="84"/>
      <c r="AB15" s="84"/>
      <c r="AC15" s="84"/>
      <c r="AD15" s="84"/>
      <c r="AE15" s="84"/>
      <c r="AF15" s="84"/>
      <c r="AG15" s="84"/>
      <c r="AH15" s="84"/>
      <c r="AI15" s="84"/>
      <c r="AJ15" s="84"/>
      <c r="AK15" s="84"/>
      <c r="AL15" s="84"/>
      <c r="AM15" s="84"/>
      <c r="AN15" s="84"/>
      <c r="AT15" s="61"/>
      <c r="AU15" s="59"/>
    </row>
    <row r="16" spans="1:47" s="42" customFormat="1" x14ac:dyDescent="0.2">
      <c r="A16" s="42" t="s">
        <v>92</v>
      </c>
      <c r="F16" s="43"/>
      <c r="I16" s="200"/>
      <c r="J16" s="44">
        <f>($F$3*'fringe rates table'!$C$5+(12-$F$3)*'fringe rates table'!$D$5)/12*J15</f>
        <v>0</v>
      </c>
      <c r="K16" s="207"/>
      <c r="L16" s="44">
        <f>($F$3*'fringe rates table'!$D$5+(12-$F$3)*'fringe rates table'!$E$5)/12*L15</f>
        <v>0</v>
      </c>
      <c r="M16" s="207"/>
      <c r="N16" s="44">
        <f>($F$3*'fringe rates table'!$E$5+(12-$F$3)*'fringe rates table'!$F$5)/12*N15</f>
        <v>0</v>
      </c>
      <c r="O16" s="207"/>
      <c r="P16" s="44">
        <f>($F$3*'fringe rates table'!$F$5+(12-$F$3)*'fringe rates table'!$G$5)/12*P15</f>
        <v>0</v>
      </c>
      <c r="Q16" s="207"/>
      <c r="R16" s="44">
        <f>($F$3*'fringe rates table'!$G$5+(12-$F$3)*'fringe rates table'!$H$5)/12*R15</f>
        <v>0</v>
      </c>
      <c r="S16" s="64">
        <f>SUM(I16:R16)</f>
        <v>0</v>
      </c>
      <c r="T16" s="85"/>
      <c r="U16" s="84"/>
      <c r="V16" s="84"/>
      <c r="W16" s="84"/>
      <c r="X16" s="84"/>
      <c r="Y16" s="84"/>
      <c r="Z16" s="84"/>
      <c r="AA16" s="84"/>
      <c r="AB16" s="84"/>
      <c r="AC16" s="84"/>
      <c r="AD16" s="84"/>
      <c r="AE16" s="84"/>
      <c r="AF16" s="84"/>
      <c r="AG16" s="84"/>
      <c r="AH16" s="84"/>
      <c r="AI16" s="84"/>
      <c r="AJ16" s="84"/>
      <c r="AK16" s="84"/>
      <c r="AL16" s="84"/>
      <c r="AM16" s="84"/>
      <c r="AN16" s="84"/>
      <c r="AT16" s="61"/>
      <c r="AU16" s="59"/>
    </row>
    <row r="17" spans="1:47" s="32" customFormat="1" x14ac:dyDescent="0.2">
      <c r="A17" s="59"/>
      <c r="B17" s="59"/>
      <c r="C17" s="59"/>
      <c r="D17" s="59"/>
      <c r="E17" s="59"/>
      <c r="F17" s="60"/>
      <c r="G17" s="59"/>
      <c r="H17" s="59"/>
      <c r="I17" s="201"/>
      <c r="J17" s="61"/>
      <c r="K17" s="208"/>
      <c r="L17" s="61"/>
      <c r="M17" s="208"/>
      <c r="N17" s="61"/>
      <c r="O17" s="208"/>
      <c r="P17" s="61"/>
      <c r="Q17" s="208"/>
      <c r="R17" s="61"/>
      <c r="S17" s="66"/>
      <c r="T17" s="77"/>
      <c r="U17" s="77"/>
      <c r="V17" s="77"/>
      <c r="W17" s="77"/>
      <c r="X17" s="77"/>
      <c r="Y17" s="77"/>
      <c r="Z17" s="77"/>
      <c r="AA17" s="77"/>
      <c r="AB17" s="77"/>
      <c r="AC17" s="77"/>
      <c r="AD17" s="77"/>
      <c r="AE17" s="77"/>
      <c r="AF17" s="77"/>
      <c r="AG17" s="77"/>
      <c r="AH17" s="77"/>
      <c r="AI17" s="77"/>
      <c r="AJ17" s="77"/>
      <c r="AK17" s="77"/>
      <c r="AL17" s="77"/>
      <c r="AM17" s="77"/>
      <c r="AN17" s="77"/>
    </row>
    <row r="18" spans="1:47" x14ac:dyDescent="0.2">
      <c r="A18" s="30" t="s">
        <v>192</v>
      </c>
      <c r="B18" s="30" t="s">
        <v>88</v>
      </c>
      <c r="C18" s="30">
        <v>6010</v>
      </c>
      <c r="D18" s="34"/>
      <c r="E18" s="34"/>
      <c r="F18" s="94"/>
      <c r="G18" s="32">
        <v>1</v>
      </c>
      <c r="I18" s="199">
        <v>0</v>
      </c>
      <c r="J18" s="40">
        <f t="shared" ref="J18:J22" si="12">F18*G18*I18*(1+$M$2*$F$3/12)</f>
        <v>0</v>
      </c>
      <c r="K18" s="206">
        <f t="shared" ref="K18:K22" si="13">$I18</f>
        <v>0</v>
      </c>
      <c r="L18" s="40">
        <f t="shared" ref="L18:L22" si="14">$F18*(1+$M$2)*(1+$M$2*$F$3/12)*K18*G18</f>
        <v>0</v>
      </c>
      <c r="M18" s="206">
        <f t="shared" ref="M18:M22" si="15">$I18</f>
        <v>0</v>
      </c>
      <c r="N18" s="40">
        <f t="shared" ref="N18:N22" si="16">$F18*(1+$M$2)^2*(1+$M$2*$F$3/12)*G18*M18</f>
        <v>0</v>
      </c>
      <c r="O18" s="206">
        <f t="shared" ref="O18:O22" si="17">$I18</f>
        <v>0</v>
      </c>
      <c r="P18" s="40">
        <f t="shared" ref="P18:P22" si="18">$F18*(1+$M$2)^3*(1+$M$2*$F$3/12)*G18*O18</f>
        <v>0</v>
      </c>
      <c r="Q18" s="206">
        <f t="shared" ref="Q18:Q22" si="19">$I18</f>
        <v>0</v>
      </c>
      <c r="R18" s="57">
        <f t="shared" ref="R18:R22" si="20">$F18*(1+$M$2)^4*(1+$M$2*$F$3/12)*G18*Q18</f>
        <v>0</v>
      </c>
      <c r="S18" s="63">
        <f>J18+L18+N18+P18+R18</f>
        <v>0</v>
      </c>
      <c r="U18" s="82"/>
      <c r="V18" s="82"/>
      <c r="W18" s="82"/>
      <c r="X18" s="82"/>
      <c r="Y18" s="82"/>
      <c r="Z18" s="82"/>
      <c r="AA18" s="82"/>
      <c r="AB18" s="82"/>
      <c r="AC18" s="82"/>
      <c r="AD18" s="82"/>
      <c r="AE18" s="82"/>
      <c r="AF18" s="82"/>
      <c r="AG18" s="82"/>
      <c r="AH18" s="82"/>
      <c r="AI18" s="82"/>
      <c r="AJ18" s="82"/>
      <c r="AK18" s="82"/>
      <c r="AL18" s="82"/>
      <c r="AM18" s="82"/>
      <c r="AN18" s="82"/>
      <c r="AO18" s="40"/>
      <c r="AP18" s="40"/>
      <c r="AQ18" s="40"/>
      <c r="AR18" s="40"/>
      <c r="AS18" s="40"/>
      <c r="AT18" s="41"/>
      <c r="AU18" s="41"/>
    </row>
    <row r="19" spans="1:47" x14ac:dyDescent="0.2">
      <c r="A19" s="30" t="s">
        <v>90</v>
      </c>
      <c r="B19" s="30" t="s">
        <v>88</v>
      </c>
      <c r="C19" s="30">
        <v>6010</v>
      </c>
      <c r="D19" s="34"/>
      <c r="E19" s="34"/>
      <c r="F19" s="94"/>
      <c r="G19" s="32">
        <v>1</v>
      </c>
      <c r="I19" s="199">
        <v>0</v>
      </c>
      <c r="J19" s="40">
        <f t="shared" si="12"/>
        <v>0</v>
      </c>
      <c r="K19" s="206">
        <f t="shared" si="13"/>
        <v>0</v>
      </c>
      <c r="L19" s="40">
        <f t="shared" si="14"/>
        <v>0</v>
      </c>
      <c r="M19" s="206">
        <f t="shared" si="15"/>
        <v>0</v>
      </c>
      <c r="N19" s="40">
        <f t="shared" si="16"/>
        <v>0</v>
      </c>
      <c r="O19" s="206">
        <f t="shared" si="17"/>
        <v>0</v>
      </c>
      <c r="P19" s="40">
        <f t="shared" si="18"/>
        <v>0</v>
      </c>
      <c r="Q19" s="206">
        <f t="shared" si="19"/>
        <v>0</v>
      </c>
      <c r="R19" s="57">
        <f t="shared" si="20"/>
        <v>0</v>
      </c>
      <c r="S19" s="63">
        <f t="shared" ref="S19:S22" si="21">J19+L19+N19+P19+R19</f>
        <v>0</v>
      </c>
      <c r="U19" s="82"/>
      <c r="V19" s="82"/>
      <c r="W19" s="82"/>
      <c r="X19" s="82"/>
      <c r="Y19" s="82"/>
      <c r="Z19" s="82"/>
      <c r="AA19" s="82"/>
      <c r="AB19" s="82"/>
      <c r="AC19" s="82"/>
      <c r="AD19" s="82"/>
      <c r="AE19" s="82"/>
      <c r="AF19" s="82"/>
      <c r="AG19" s="82"/>
      <c r="AH19" s="82"/>
      <c r="AI19" s="82"/>
      <c r="AJ19" s="82"/>
      <c r="AK19" s="82"/>
      <c r="AL19" s="82"/>
      <c r="AM19" s="82"/>
      <c r="AN19" s="82"/>
      <c r="AT19" s="41"/>
    </row>
    <row r="20" spans="1:47" x14ac:dyDescent="0.2">
      <c r="A20" s="30" t="s">
        <v>90</v>
      </c>
      <c r="B20" s="30" t="s">
        <v>88</v>
      </c>
      <c r="C20" s="30">
        <v>6020</v>
      </c>
      <c r="D20" s="34"/>
      <c r="E20" s="34"/>
      <c r="F20" s="94"/>
      <c r="G20" s="32">
        <v>1</v>
      </c>
      <c r="I20" s="199">
        <v>0</v>
      </c>
      <c r="J20" s="40">
        <f t="shared" si="12"/>
        <v>0</v>
      </c>
      <c r="K20" s="206">
        <f t="shared" si="13"/>
        <v>0</v>
      </c>
      <c r="L20" s="40">
        <f t="shared" si="14"/>
        <v>0</v>
      </c>
      <c r="M20" s="206">
        <f t="shared" si="15"/>
        <v>0</v>
      </c>
      <c r="N20" s="40">
        <f t="shared" si="16"/>
        <v>0</v>
      </c>
      <c r="O20" s="206">
        <f t="shared" si="17"/>
        <v>0</v>
      </c>
      <c r="P20" s="40">
        <f t="shared" si="18"/>
        <v>0</v>
      </c>
      <c r="Q20" s="206">
        <f t="shared" si="19"/>
        <v>0</v>
      </c>
      <c r="R20" s="57">
        <f t="shared" si="20"/>
        <v>0</v>
      </c>
      <c r="S20" s="63">
        <f t="shared" si="21"/>
        <v>0</v>
      </c>
      <c r="U20" s="82"/>
      <c r="V20" s="82"/>
      <c r="W20" s="82"/>
      <c r="X20" s="82"/>
      <c r="Y20" s="82"/>
      <c r="Z20" s="82"/>
      <c r="AA20" s="82"/>
      <c r="AB20" s="82"/>
      <c r="AC20" s="82"/>
      <c r="AD20" s="82"/>
      <c r="AE20" s="82"/>
      <c r="AF20" s="82"/>
      <c r="AG20" s="82"/>
      <c r="AH20" s="82"/>
      <c r="AI20" s="82"/>
      <c r="AJ20" s="82"/>
      <c r="AK20" s="82"/>
      <c r="AL20" s="82"/>
      <c r="AM20" s="82"/>
      <c r="AN20" s="82"/>
      <c r="AT20" s="41"/>
    </row>
    <row r="21" spans="1:47" x14ac:dyDescent="0.2">
      <c r="A21" s="30" t="s">
        <v>90</v>
      </c>
      <c r="B21" s="30" t="s">
        <v>88</v>
      </c>
      <c r="C21" s="30">
        <v>6020</v>
      </c>
      <c r="D21" s="34"/>
      <c r="E21" s="34"/>
      <c r="F21" s="94"/>
      <c r="G21" s="32">
        <v>1</v>
      </c>
      <c r="I21" s="199">
        <v>0</v>
      </c>
      <c r="J21" s="40">
        <f t="shared" si="12"/>
        <v>0</v>
      </c>
      <c r="K21" s="206">
        <f t="shared" si="13"/>
        <v>0</v>
      </c>
      <c r="L21" s="40">
        <f t="shared" si="14"/>
        <v>0</v>
      </c>
      <c r="M21" s="206">
        <f t="shared" si="15"/>
        <v>0</v>
      </c>
      <c r="N21" s="40">
        <f t="shared" si="16"/>
        <v>0</v>
      </c>
      <c r="O21" s="206">
        <f t="shared" si="17"/>
        <v>0</v>
      </c>
      <c r="P21" s="40">
        <f t="shared" si="18"/>
        <v>0</v>
      </c>
      <c r="Q21" s="206">
        <f t="shared" si="19"/>
        <v>0</v>
      </c>
      <c r="R21" s="57">
        <f t="shared" si="20"/>
        <v>0</v>
      </c>
      <c r="S21" s="63">
        <f t="shared" si="21"/>
        <v>0</v>
      </c>
      <c r="U21" s="82"/>
      <c r="V21" s="82"/>
      <c r="W21" s="82"/>
      <c r="X21" s="82"/>
      <c r="Y21" s="82"/>
      <c r="Z21" s="82"/>
      <c r="AA21" s="82"/>
      <c r="AB21" s="82"/>
      <c r="AC21" s="82"/>
      <c r="AD21" s="82"/>
      <c r="AE21" s="82"/>
      <c r="AF21" s="82"/>
      <c r="AG21" s="82"/>
      <c r="AH21" s="82"/>
      <c r="AI21" s="82"/>
      <c r="AJ21" s="82"/>
      <c r="AK21" s="82"/>
      <c r="AL21" s="82"/>
      <c r="AM21" s="82"/>
      <c r="AN21" s="82"/>
      <c r="AT21" s="41"/>
    </row>
    <row r="22" spans="1:47" x14ac:dyDescent="0.2">
      <c r="A22" s="30" t="s">
        <v>90</v>
      </c>
      <c r="B22" s="30" t="s">
        <v>88</v>
      </c>
      <c r="C22" s="30">
        <v>6020</v>
      </c>
      <c r="D22" s="34"/>
      <c r="E22" s="34"/>
      <c r="F22" s="94"/>
      <c r="G22" s="32">
        <v>1</v>
      </c>
      <c r="I22" s="199">
        <v>0</v>
      </c>
      <c r="J22" s="40">
        <f t="shared" si="12"/>
        <v>0</v>
      </c>
      <c r="K22" s="206">
        <f t="shared" si="13"/>
        <v>0</v>
      </c>
      <c r="L22" s="40">
        <f t="shared" si="14"/>
        <v>0</v>
      </c>
      <c r="M22" s="206">
        <f t="shared" si="15"/>
        <v>0</v>
      </c>
      <c r="N22" s="40">
        <f t="shared" si="16"/>
        <v>0</v>
      </c>
      <c r="O22" s="206">
        <f t="shared" si="17"/>
        <v>0</v>
      </c>
      <c r="P22" s="40">
        <f t="shared" si="18"/>
        <v>0</v>
      </c>
      <c r="Q22" s="206">
        <f t="shared" si="19"/>
        <v>0</v>
      </c>
      <c r="R22" s="57">
        <f t="shared" si="20"/>
        <v>0</v>
      </c>
      <c r="S22" s="63">
        <f t="shared" si="21"/>
        <v>0</v>
      </c>
      <c r="U22" s="82"/>
      <c r="V22" s="82"/>
      <c r="W22" s="82"/>
      <c r="X22" s="82"/>
      <c r="Y22" s="82"/>
      <c r="Z22" s="82"/>
      <c r="AA22" s="82"/>
      <c r="AB22" s="82"/>
      <c r="AC22" s="82"/>
      <c r="AD22" s="82"/>
      <c r="AE22" s="82"/>
      <c r="AF22" s="82"/>
      <c r="AG22" s="82"/>
      <c r="AH22" s="82"/>
      <c r="AI22" s="82"/>
      <c r="AJ22" s="82"/>
      <c r="AK22" s="82"/>
      <c r="AL22" s="82"/>
      <c r="AM22" s="82"/>
      <c r="AN22" s="82"/>
      <c r="AT22" s="41"/>
    </row>
    <row r="23" spans="1:47" s="42" customFormat="1" x14ac:dyDescent="0.2">
      <c r="A23" s="42" t="s">
        <v>131</v>
      </c>
      <c r="F23" s="43"/>
      <c r="I23" s="200"/>
      <c r="J23" s="44">
        <f>SUM(J18:J22)</f>
        <v>0</v>
      </c>
      <c r="K23" s="207"/>
      <c r="L23" s="44">
        <f>SUM(L18:L22)</f>
        <v>0</v>
      </c>
      <c r="M23" s="207"/>
      <c r="N23" s="44">
        <f>SUM(N18:N22)</f>
        <v>0</v>
      </c>
      <c r="O23" s="207"/>
      <c r="P23" s="44">
        <f>SUM(P18:P22)</f>
        <v>0</v>
      </c>
      <c r="Q23" s="207"/>
      <c r="R23" s="58">
        <f>SUM(R18:R22)</f>
        <v>0</v>
      </c>
      <c r="S23" s="64">
        <f>SUM(J23:R23)</f>
        <v>0</v>
      </c>
      <c r="T23" s="83">
        <f>S23-SUM(J23:R23)</f>
        <v>0</v>
      </c>
      <c r="U23" s="84"/>
      <c r="V23" s="84"/>
      <c r="W23" s="84"/>
      <c r="X23" s="84"/>
      <c r="Y23" s="84"/>
      <c r="Z23" s="84"/>
      <c r="AA23" s="84"/>
      <c r="AB23" s="84"/>
      <c r="AC23" s="84"/>
      <c r="AD23" s="84"/>
      <c r="AE23" s="84"/>
      <c r="AF23" s="84"/>
      <c r="AG23" s="84"/>
      <c r="AH23" s="84"/>
      <c r="AI23" s="84"/>
      <c r="AJ23" s="84"/>
      <c r="AK23" s="84"/>
      <c r="AL23" s="84"/>
      <c r="AM23" s="84"/>
      <c r="AN23" s="84"/>
      <c r="AT23" s="61"/>
      <c r="AU23" s="59"/>
    </row>
    <row r="24" spans="1:47" s="42" customFormat="1" x14ac:dyDescent="0.2">
      <c r="A24" s="42" t="s">
        <v>92</v>
      </c>
      <c r="F24" s="43"/>
      <c r="I24" s="200"/>
      <c r="J24" s="44">
        <f>($F$3*'fringe rates table'!$C$5+(12-$F$3)*'fringe rates table'!$D$5)/12*J23</f>
        <v>0</v>
      </c>
      <c r="K24" s="207"/>
      <c r="L24" s="44">
        <f>($F$3*'fringe rates table'!$D$5+(12-$F$3)*'fringe rates table'!$E$5)/12*L23</f>
        <v>0</v>
      </c>
      <c r="M24" s="207"/>
      <c r="N24" s="44">
        <f>($F$3*'fringe rates table'!$E$5+(12-$F$3)*'fringe rates table'!$F$5)/12*N23</f>
        <v>0</v>
      </c>
      <c r="O24" s="207"/>
      <c r="P24" s="44">
        <f>($F$3*'fringe rates table'!$F$5+(12-$F$3)*'fringe rates table'!$G$5)/12*P23</f>
        <v>0</v>
      </c>
      <c r="Q24" s="207"/>
      <c r="R24" s="44">
        <f>($F$3*'fringe rates table'!$G$5+(12-$F$3)*'fringe rates table'!$H$5)/12*R23</f>
        <v>0</v>
      </c>
      <c r="S24" s="64">
        <f>SUM(I24:R24)</f>
        <v>0</v>
      </c>
      <c r="T24" s="85"/>
      <c r="U24" s="84"/>
      <c r="V24" s="84"/>
      <c r="W24" s="84"/>
      <c r="X24" s="84"/>
      <c r="Y24" s="84"/>
      <c r="Z24" s="84"/>
      <c r="AA24" s="84"/>
      <c r="AB24" s="84"/>
      <c r="AC24" s="84"/>
      <c r="AD24" s="84"/>
      <c r="AE24" s="84"/>
      <c r="AF24" s="84"/>
      <c r="AG24" s="84"/>
      <c r="AH24" s="84"/>
      <c r="AI24" s="84"/>
      <c r="AJ24" s="84"/>
      <c r="AK24" s="84"/>
      <c r="AL24" s="84"/>
      <c r="AM24" s="84"/>
      <c r="AN24" s="84"/>
      <c r="AT24" s="61"/>
      <c r="AU24" s="59"/>
    </row>
    <row r="25" spans="1:47" s="32" customFormat="1" x14ac:dyDescent="0.2">
      <c r="A25" s="59"/>
      <c r="B25" s="59"/>
      <c r="C25" s="59"/>
      <c r="D25" s="59"/>
      <c r="E25" s="59"/>
      <c r="F25" s="60"/>
      <c r="G25" s="59"/>
      <c r="H25" s="59"/>
      <c r="I25" s="201"/>
      <c r="J25" s="61"/>
      <c r="K25" s="208"/>
      <c r="L25" s="61"/>
      <c r="M25" s="208"/>
      <c r="N25" s="61"/>
      <c r="O25" s="208"/>
      <c r="P25" s="61"/>
      <c r="Q25" s="208"/>
      <c r="R25" s="61"/>
      <c r="S25" s="66"/>
      <c r="T25" s="77"/>
      <c r="U25" s="77"/>
      <c r="V25" s="77"/>
      <c r="W25" s="77"/>
      <c r="X25" s="77"/>
      <c r="Y25" s="77"/>
      <c r="Z25" s="77"/>
      <c r="AA25" s="77"/>
      <c r="AB25" s="77"/>
      <c r="AC25" s="77"/>
      <c r="AD25" s="77"/>
      <c r="AE25" s="77"/>
      <c r="AF25" s="77"/>
      <c r="AG25" s="77"/>
      <c r="AH25" s="77"/>
      <c r="AI25" s="77"/>
      <c r="AJ25" s="77"/>
      <c r="AK25" s="77"/>
      <c r="AL25" s="77"/>
      <c r="AM25" s="77"/>
      <c r="AN25" s="77"/>
    </row>
    <row r="26" spans="1:47" x14ac:dyDescent="0.2">
      <c r="A26" s="30" t="s">
        <v>89</v>
      </c>
      <c r="B26" s="30" t="s">
        <v>88</v>
      </c>
      <c r="C26" s="30">
        <v>6040</v>
      </c>
      <c r="D26" s="34"/>
      <c r="E26" s="34"/>
      <c r="F26" s="94">
        <f>F10</f>
        <v>0</v>
      </c>
      <c r="G26" s="32">
        <v>1</v>
      </c>
      <c r="I26" s="199"/>
      <c r="J26" s="40">
        <f>F26*G26*I26*(1+$M$2*$F$3/12)</f>
        <v>0</v>
      </c>
      <c r="K26" s="206">
        <f>$I26</f>
        <v>0</v>
      </c>
      <c r="L26" s="40">
        <f t="shared" ref="L26:L30" si="22">$F26*(1+$M$2)*(1+$M$2*$F$3/12)*K26*G26</f>
        <v>0</v>
      </c>
      <c r="M26" s="206">
        <f t="shared" ref="M26:M30" si="23">$I26</f>
        <v>0</v>
      </c>
      <c r="N26" s="40">
        <f t="shared" ref="N26:N30" si="24">$F26*(1+$M$2)^2*(1+$M$2*$F$3/12)*G26*M26</f>
        <v>0</v>
      </c>
      <c r="O26" s="206">
        <f t="shared" ref="O26:O30" si="25">$I26</f>
        <v>0</v>
      </c>
      <c r="P26" s="40">
        <f t="shared" ref="P26:P30" si="26">$F26*(1+$M$2)^3*(1+$M$2*$F$3/12)*G26*O26</f>
        <v>0</v>
      </c>
      <c r="Q26" s="206">
        <f t="shared" ref="Q26:Q30" si="27">$I26</f>
        <v>0</v>
      </c>
      <c r="R26" s="57">
        <f t="shared" ref="R26:R30" si="28">$F26*(1+$M$2)^4*(1+$M$2*$F$3/12)*G26*Q26</f>
        <v>0</v>
      </c>
      <c r="S26" s="63">
        <f t="shared" ref="S26:S30" si="29">J26+L26+N26+P26+R26</f>
        <v>0</v>
      </c>
    </row>
    <row r="27" spans="1:47" x14ac:dyDescent="0.2">
      <c r="A27" s="30" t="s">
        <v>122</v>
      </c>
      <c r="B27" s="30" t="s">
        <v>88</v>
      </c>
      <c r="C27" s="30">
        <v>6040</v>
      </c>
      <c r="D27" s="34"/>
      <c r="E27" s="34"/>
      <c r="F27" s="94">
        <v>0</v>
      </c>
      <c r="G27" s="32">
        <v>1</v>
      </c>
      <c r="I27" s="199"/>
      <c r="J27" s="40">
        <f t="shared" ref="J27:J30" si="30">F27*G27*I27*(1+$M$2*$F$3/12)</f>
        <v>0</v>
      </c>
      <c r="K27" s="206">
        <f>$I27</f>
        <v>0</v>
      </c>
      <c r="L27" s="40">
        <f t="shared" si="22"/>
        <v>0</v>
      </c>
      <c r="M27" s="206">
        <f t="shared" si="23"/>
        <v>0</v>
      </c>
      <c r="N27" s="40">
        <f t="shared" si="24"/>
        <v>0</v>
      </c>
      <c r="O27" s="206">
        <f t="shared" si="25"/>
        <v>0</v>
      </c>
      <c r="P27" s="40">
        <f t="shared" si="26"/>
        <v>0</v>
      </c>
      <c r="Q27" s="206">
        <f t="shared" si="27"/>
        <v>0</v>
      </c>
      <c r="R27" s="57">
        <f t="shared" si="28"/>
        <v>0</v>
      </c>
      <c r="S27" s="63">
        <f t="shared" si="29"/>
        <v>0</v>
      </c>
    </row>
    <row r="28" spans="1:47" x14ac:dyDescent="0.2">
      <c r="A28" s="30" t="s">
        <v>122</v>
      </c>
      <c r="B28" s="30" t="s">
        <v>88</v>
      </c>
      <c r="C28" s="30">
        <v>6040</v>
      </c>
      <c r="D28" s="34"/>
      <c r="E28" s="34"/>
      <c r="F28" s="94">
        <v>0</v>
      </c>
      <c r="G28" s="32">
        <v>1</v>
      </c>
      <c r="I28" s="199"/>
      <c r="J28" s="40">
        <f t="shared" si="30"/>
        <v>0</v>
      </c>
      <c r="K28" s="206">
        <f>$I28</f>
        <v>0</v>
      </c>
      <c r="L28" s="40">
        <f t="shared" si="22"/>
        <v>0</v>
      </c>
      <c r="M28" s="206">
        <f t="shared" si="23"/>
        <v>0</v>
      </c>
      <c r="N28" s="40">
        <f t="shared" si="24"/>
        <v>0</v>
      </c>
      <c r="O28" s="206">
        <f t="shared" si="25"/>
        <v>0</v>
      </c>
      <c r="P28" s="40">
        <f t="shared" si="26"/>
        <v>0</v>
      </c>
      <c r="Q28" s="206">
        <f t="shared" si="27"/>
        <v>0</v>
      </c>
      <c r="R28" s="57">
        <f t="shared" si="28"/>
        <v>0</v>
      </c>
      <c r="S28" s="63">
        <f t="shared" si="29"/>
        <v>0</v>
      </c>
    </row>
    <row r="29" spans="1:47" x14ac:dyDescent="0.2">
      <c r="A29" s="30" t="s">
        <v>122</v>
      </c>
      <c r="B29" s="30" t="s">
        <v>88</v>
      </c>
      <c r="C29" s="30">
        <v>6040</v>
      </c>
      <c r="D29" s="34"/>
      <c r="E29" s="34"/>
      <c r="F29" s="94">
        <v>0</v>
      </c>
      <c r="G29" s="32">
        <v>1</v>
      </c>
      <c r="I29" s="199"/>
      <c r="J29" s="40">
        <f t="shared" ref="J29" si="31">F29*G29*I29*(1+$M$2*$F$3/12)</f>
        <v>0</v>
      </c>
      <c r="K29" s="206">
        <f>$I29</f>
        <v>0</v>
      </c>
      <c r="L29" s="40">
        <f t="shared" ref="L29" si="32">$F29*(1+$M$2)*(1+$M$2*$F$3/12)*K29*G29</f>
        <v>0</v>
      </c>
      <c r="M29" s="206">
        <f t="shared" si="23"/>
        <v>0</v>
      </c>
      <c r="N29" s="40">
        <f t="shared" ref="N29" si="33">$F29*(1+$M$2)^2*(1+$M$2*$F$3/12)*G29*M29</f>
        <v>0</v>
      </c>
      <c r="O29" s="206">
        <f t="shared" si="25"/>
        <v>0</v>
      </c>
      <c r="P29" s="40">
        <f t="shared" ref="P29" si="34">$F29*(1+$M$2)^3*(1+$M$2*$F$3/12)*G29*O29</f>
        <v>0</v>
      </c>
      <c r="Q29" s="206">
        <f t="shared" si="27"/>
        <v>0</v>
      </c>
      <c r="R29" s="57">
        <f t="shared" ref="R29" si="35">$F29*(1+$M$2)^4*(1+$M$2*$F$3/12)*G29*Q29</f>
        <v>0</v>
      </c>
      <c r="S29" s="63">
        <f t="shared" ref="S29" si="36">J29+L29+N29+P29+R29</f>
        <v>0</v>
      </c>
    </row>
    <row r="30" spans="1:47" x14ac:dyDescent="0.2">
      <c r="A30" s="30" t="s">
        <v>122</v>
      </c>
      <c r="B30" s="30" t="s">
        <v>88</v>
      </c>
      <c r="C30" s="30">
        <v>6040</v>
      </c>
      <c r="D30" s="34"/>
      <c r="E30" s="34"/>
      <c r="F30" s="94">
        <v>0</v>
      </c>
      <c r="G30" s="32">
        <v>1</v>
      </c>
      <c r="I30" s="199"/>
      <c r="J30" s="40">
        <f t="shared" si="30"/>
        <v>0</v>
      </c>
      <c r="K30" s="206">
        <f>$I30</f>
        <v>0</v>
      </c>
      <c r="L30" s="40">
        <f t="shared" si="22"/>
        <v>0</v>
      </c>
      <c r="M30" s="206">
        <f t="shared" si="23"/>
        <v>0</v>
      </c>
      <c r="N30" s="40">
        <f t="shared" si="24"/>
        <v>0</v>
      </c>
      <c r="O30" s="206">
        <f t="shared" si="25"/>
        <v>0</v>
      </c>
      <c r="P30" s="40">
        <f t="shared" si="26"/>
        <v>0</v>
      </c>
      <c r="Q30" s="206">
        <f t="shared" si="27"/>
        <v>0</v>
      </c>
      <c r="R30" s="57">
        <f t="shared" si="28"/>
        <v>0</v>
      </c>
      <c r="S30" s="63">
        <f t="shared" si="29"/>
        <v>0</v>
      </c>
    </row>
    <row r="31" spans="1:47" x14ac:dyDescent="0.2">
      <c r="A31" s="42" t="s">
        <v>123</v>
      </c>
      <c r="B31" s="42"/>
      <c r="C31" s="42"/>
      <c r="D31" s="42"/>
      <c r="E31" s="42"/>
      <c r="F31" s="43"/>
      <c r="G31" s="42"/>
      <c r="H31" s="42"/>
      <c r="I31" s="200"/>
      <c r="J31" s="44">
        <f>SUM(J26:J30)</f>
        <v>0</v>
      </c>
      <c r="K31" s="207"/>
      <c r="L31" s="44">
        <f>SUM(L26:L30)</f>
        <v>0</v>
      </c>
      <c r="M31" s="207"/>
      <c r="N31" s="44">
        <f>SUM(N26:N30)</f>
        <v>0</v>
      </c>
      <c r="O31" s="207"/>
      <c r="P31" s="44">
        <f>SUM(P26:P30)</f>
        <v>0</v>
      </c>
      <c r="Q31" s="207"/>
      <c r="R31" s="58">
        <f>SUM(R26:R30)</f>
        <v>0</v>
      </c>
      <c r="S31" s="64">
        <f>SUM(J31:R31)</f>
        <v>0</v>
      </c>
    </row>
    <row r="32" spans="1:47" x14ac:dyDescent="0.2">
      <c r="A32" s="42" t="s">
        <v>92</v>
      </c>
      <c r="B32" s="42"/>
      <c r="C32" s="42"/>
      <c r="D32" s="42"/>
      <c r="E32" s="42"/>
      <c r="F32" s="43"/>
      <c r="G32" s="42"/>
      <c r="H32" s="42"/>
      <c r="I32" s="200"/>
      <c r="J32" s="44">
        <f>($F$3*'fringe rates table'!$C$5+(12-$F$3)*'fringe rates table'!$D$5)/12*J31</f>
        <v>0</v>
      </c>
      <c r="K32" s="207"/>
      <c r="L32" s="44">
        <f>($F$3*'fringe rates table'!$D$5+(12-$F$3)*'fringe rates table'!$E$5)/12*L31</f>
        <v>0</v>
      </c>
      <c r="M32" s="207"/>
      <c r="N32" s="44">
        <f>($F$3*'fringe rates table'!$E$5+(12-$F$3)*'fringe rates table'!$F$5)/12*N31</f>
        <v>0</v>
      </c>
      <c r="O32" s="207"/>
      <c r="P32" s="44">
        <f>($F$3*'fringe rates table'!$F$5+(12-$F$3)*'fringe rates table'!$G$5)/12*P31</f>
        <v>0</v>
      </c>
      <c r="Q32" s="207"/>
      <c r="R32" s="44">
        <f>($F$3*'fringe rates table'!$G$5+(12-$F$3)*'fringe rates table'!$H$5)/12*R31</f>
        <v>0</v>
      </c>
      <c r="S32" s="64">
        <f>SUM(I32:R32)</f>
        <v>0</v>
      </c>
    </row>
    <row r="33" spans="1:47" x14ac:dyDescent="0.2">
      <c r="G33" s="55"/>
      <c r="H33" s="55"/>
      <c r="O33" s="97"/>
      <c r="S33" s="65"/>
    </row>
    <row r="34" spans="1:47" x14ac:dyDescent="0.2">
      <c r="A34" s="30" t="s">
        <v>186</v>
      </c>
      <c r="B34" s="30" t="s">
        <v>91</v>
      </c>
      <c r="C34" s="30">
        <v>6030</v>
      </c>
      <c r="D34" s="34"/>
      <c r="E34" s="34"/>
      <c r="F34" s="94"/>
      <c r="G34" s="32">
        <v>1</v>
      </c>
      <c r="I34" s="199">
        <v>0</v>
      </c>
      <c r="J34" s="40">
        <f t="shared" ref="J34:J38" si="37">F34*G34*I34*(1+$M$2*$F$3/12)</f>
        <v>0</v>
      </c>
      <c r="K34" s="206">
        <f t="shared" ref="K34:K38" si="38">$I34</f>
        <v>0</v>
      </c>
      <c r="L34" s="40">
        <f t="shared" ref="L34:L38" si="39">$F34*(1+$M$2)*(1+$M$2*$F$3/12)*K34*G34</f>
        <v>0</v>
      </c>
      <c r="M34" s="206">
        <f t="shared" ref="M34:M38" si="40">$I34</f>
        <v>0</v>
      </c>
      <c r="N34" s="40">
        <f t="shared" ref="N34:N38" si="41">$F34*(1+$M$2)^2*(1+$M$2*$F$3/12)*G34*M34</f>
        <v>0</v>
      </c>
      <c r="O34" s="206">
        <f t="shared" ref="O34:O38" si="42">$I34</f>
        <v>0</v>
      </c>
      <c r="P34" s="40">
        <f t="shared" ref="P34:P38" si="43">$F34*(1+$M$2)^3*(1+$M$2*$F$3/12)*G34*O34</f>
        <v>0</v>
      </c>
      <c r="Q34" s="206">
        <f t="shared" ref="Q34:Q38" si="44">$I34</f>
        <v>0</v>
      </c>
      <c r="R34" s="57">
        <f t="shared" ref="R34:R38" si="45">$F34*(1+$M$2)^4*(1+$M$2*$F$3/12)*G34*Q34</f>
        <v>0</v>
      </c>
      <c r="S34" s="63">
        <f t="shared" ref="S34:S38" si="46">J34+L34+N34+P34+R34</f>
        <v>0</v>
      </c>
    </row>
    <row r="35" spans="1:47" x14ac:dyDescent="0.2">
      <c r="A35" s="30" t="s">
        <v>186</v>
      </c>
      <c r="B35" s="30" t="s">
        <v>91</v>
      </c>
      <c r="C35" s="30">
        <v>6030</v>
      </c>
      <c r="D35" s="34"/>
      <c r="E35" s="34"/>
      <c r="F35" s="94"/>
      <c r="G35" s="32">
        <v>1</v>
      </c>
      <c r="I35" s="199">
        <v>0</v>
      </c>
      <c r="J35" s="40">
        <f t="shared" ref="J35:J36" si="47">F35*G35*I35*(1+$M$2*$F$3/12)</f>
        <v>0</v>
      </c>
      <c r="K35" s="206">
        <f t="shared" si="38"/>
        <v>0</v>
      </c>
      <c r="L35" s="40">
        <f t="shared" ref="L35:L36" si="48">$F35*(1+$M$2)*(1+$M$2*$F$3/12)*K35*G35</f>
        <v>0</v>
      </c>
      <c r="M35" s="206">
        <f t="shared" si="40"/>
        <v>0</v>
      </c>
      <c r="N35" s="40">
        <f t="shared" ref="N35:N36" si="49">$F35*(1+$M$2)^2*(1+$M$2*$F$3/12)*G35*M35</f>
        <v>0</v>
      </c>
      <c r="O35" s="206">
        <f t="shared" si="42"/>
        <v>0</v>
      </c>
      <c r="P35" s="40">
        <f t="shared" ref="P35:P36" si="50">$F35*(1+$M$2)^3*(1+$M$2*$F$3/12)*G35*O35</f>
        <v>0</v>
      </c>
      <c r="Q35" s="206">
        <f t="shared" si="44"/>
        <v>0</v>
      </c>
      <c r="R35" s="57">
        <f t="shared" ref="R35:R36" si="51">$F35*(1+$M$2)^4*(1+$M$2*$F$3/12)*G35*Q35</f>
        <v>0</v>
      </c>
      <c r="S35" s="63">
        <f t="shared" ref="S35:S36" si="52">J35+L35+N35+P35+R35</f>
        <v>0</v>
      </c>
    </row>
    <row r="36" spans="1:47" x14ac:dyDescent="0.2">
      <c r="A36" s="30" t="s">
        <v>186</v>
      </c>
      <c r="B36" s="30" t="s">
        <v>91</v>
      </c>
      <c r="C36" s="30">
        <v>6030</v>
      </c>
      <c r="D36" s="34"/>
      <c r="E36" s="34"/>
      <c r="F36" s="94"/>
      <c r="G36" s="32">
        <v>1</v>
      </c>
      <c r="I36" s="199">
        <v>0</v>
      </c>
      <c r="J36" s="40">
        <f t="shared" si="47"/>
        <v>0</v>
      </c>
      <c r="K36" s="206">
        <f t="shared" si="38"/>
        <v>0</v>
      </c>
      <c r="L36" s="40">
        <f t="shared" si="48"/>
        <v>0</v>
      </c>
      <c r="M36" s="206">
        <f t="shared" si="40"/>
        <v>0</v>
      </c>
      <c r="N36" s="40">
        <f t="shared" si="49"/>
        <v>0</v>
      </c>
      <c r="O36" s="206">
        <f t="shared" si="42"/>
        <v>0</v>
      </c>
      <c r="P36" s="40">
        <f t="shared" si="50"/>
        <v>0</v>
      </c>
      <c r="Q36" s="206">
        <f t="shared" si="44"/>
        <v>0</v>
      </c>
      <c r="R36" s="57">
        <f t="shared" si="51"/>
        <v>0</v>
      </c>
      <c r="S36" s="63">
        <f t="shared" si="52"/>
        <v>0</v>
      </c>
    </row>
    <row r="37" spans="1:47" x14ac:dyDescent="0.2">
      <c r="A37" s="30" t="s">
        <v>186</v>
      </c>
      <c r="B37" s="30" t="s">
        <v>91</v>
      </c>
      <c r="C37" s="30">
        <v>6030</v>
      </c>
      <c r="D37" s="34"/>
      <c r="E37" s="34"/>
      <c r="F37" s="94"/>
      <c r="G37" s="32">
        <v>1</v>
      </c>
      <c r="I37" s="199">
        <v>0</v>
      </c>
      <c r="J37" s="40">
        <f t="shared" si="37"/>
        <v>0</v>
      </c>
      <c r="K37" s="206">
        <f t="shared" si="38"/>
        <v>0</v>
      </c>
      <c r="L37" s="40">
        <f t="shared" si="39"/>
        <v>0</v>
      </c>
      <c r="M37" s="206">
        <f t="shared" si="40"/>
        <v>0</v>
      </c>
      <c r="N37" s="40">
        <f t="shared" si="41"/>
        <v>0</v>
      </c>
      <c r="O37" s="206">
        <f t="shared" si="42"/>
        <v>0</v>
      </c>
      <c r="P37" s="40">
        <f t="shared" si="43"/>
        <v>0</v>
      </c>
      <c r="Q37" s="206">
        <f t="shared" si="44"/>
        <v>0</v>
      </c>
      <c r="R37" s="57">
        <f t="shared" si="45"/>
        <v>0</v>
      </c>
      <c r="S37" s="63">
        <f t="shared" si="46"/>
        <v>0</v>
      </c>
    </row>
    <row r="38" spans="1:47" x14ac:dyDescent="0.2">
      <c r="A38" s="30" t="s">
        <v>186</v>
      </c>
      <c r="B38" s="30" t="s">
        <v>91</v>
      </c>
      <c r="C38" s="30">
        <v>6030</v>
      </c>
      <c r="D38" s="34"/>
      <c r="E38" s="34"/>
      <c r="F38" s="94"/>
      <c r="G38" s="32">
        <v>1</v>
      </c>
      <c r="I38" s="199">
        <v>0</v>
      </c>
      <c r="J38" s="40">
        <f t="shared" si="37"/>
        <v>0</v>
      </c>
      <c r="K38" s="206">
        <f t="shared" si="38"/>
        <v>0</v>
      </c>
      <c r="L38" s="40">
        <f t="shared" si="39"/>
        <v>0</v>
      </c>
      <c r="M38" s="206">
        <f t="shared" si="40"/>
        <v>0</v>
      </c>
      <c r="N38" s="40">
        <f t="shared" si="41"/>
        <v>0</v>
      </c>
      <c r="O38" s="206">
        <f t="shared" si="42"/>
        <v>0</v>
      </c>
      <c r="P38" s="40">
        <f t="shared" si="43"/>
        <v>0</v>
      </c>
      <c r="Q38" s="206">
        <f t="shared" si="44"/>
        <v>0</v>
      </c>
      <c r="R38" s="57">
        <f t="shared" si="45"/>
        <v>0</v>
      </c>
      <c r="S38" s="63">
        <f t="shared" si="46"/>
        <v>0</v>
      </c>
    </row>
    <row r="39" spans="1:47" x14ac:dyDescent="0.2">
      <c r="A39" s="42" t="s">
        <v>132</v>
      </c>
      <c r="B39" s="42"/>
      <c r="C39" s="42"/>
      <c r="D39" s="42"/>
      <c r="E39" s="42"/>
      <c r="F39" s="43"/>
      <c r="G39" s="42"/>
      <c r="H39" s="42"/>
      <c r="I39" s="200"/>
      <c r="J39" s="44">
        <f>SUM(J34:J38)</f>
        <v>0</v>
      </c>
      <c r="K39" s="207"/>
      <c r="L39" s="44">
        <f>SUM(L34:L38)</f>
        <v>0</v>
      </c>
      <c r="M39" s="207"/>
      <c r="N39" s="44">
        <f>SUM(N34:N38)</f>
        <v>0</v>
      </c>
      <c r="O39" s="207"/>
      <c r="P39" s="44">
        <f>SUM(P34:P38)</f>
        <v>0</v>
      </c>
      <c r="Q39" s="207"/>
      <c r="R39" s="44">
        <f>SUM(R34:R38)</f>
        <v>0</v>
      </c>
      <c r="S39" s="64">
        <f>SUM(J39:R39)</f>
        <v>0</v>
      </c>
    </row>
    <row r="40" spans="1:47" x14ac:dyDescent="0.2">
      <c r="A40" s="42" t="s">
        <v>92</v>
      </c>
      <c r="B40" s="42"/>
      <c r="C40" s="42"/>
      <c r="D40" s="42"/>
      <c r="E40" s="42"/>
      <c r="F40" s="43"/>
      <c r="G40" s="42"/>
      <c r="H40" s="42"/>
      <c r="I40" s="200"/>
      <c r="J40" s="44">
        <f>($F$3*'fringe rates table'!$C$5+(12-$F$3)*'fringe rates table'!$D$5)/12*J39</f>
        <v>0</v>
      </c>
      <c r="K40" s="207"/>
      <c r="L40" s="44">
        <f>($F$3*'fringe rates table'!$D$5+(12-$F$3)*'fringe rates table'!$E$5)/12*L39</f>
        <v>0</v>
      </c>
      <c r="M40" s="207"/>
      <c r="N40" s="44">
        <f>($F$3*'fringe rates table'!$E$5+(12-$F$3)*'fringe rates table'!$F$5)/12*N39</f>
        <v>0</v>
      </c>
      <c r="O40" s="207"/>
      <c r="P40" s="44">
        <f>($F$3*'fringe rates table'!$F$5+(12-$F$3)*'fringe rates table'!$G$5)/12*P39</f>
        <v>0</v>
      </c>
      <c r="Q40" s="207"/>
      <c r="R40" s="44">
        <f>($F$3*'fringe rates table'!$G$5+(12-$F$3)*'fringe rates table'!$H$5)/12*R39</f>
        <v>0</v>
      </c>
      <c r="S40" s="64">
        <f>SUM(I40:R40)</f>
        <v>0</v>
      </c>
    </row>
    <row r="41" spans="1:47" x14ac:dyDescent="0.2">
      <c r="O41" s="97"/>
      <c r="S41" s="65"/>
    </row>
    <row r="42" spans="1:47" x14ac:dyDescent="0.2">
      <c r="A42" s="30" t="s">
        <v>93</v>
      </c>
      <c r="B42" s="30" t="s">
        <v>94</v>
      </c>
      <c r="C42" s="30">
        <v>6050</v>
      </c>
      <c r="D42" s="213"/>
      <c r="E42" s="213"/>
      <c r="F42" s="214"/>
      <c r="G42" s="32">
        <v>1</v>
      </c>
      <c r="I42" s="215">
        <v>0</v>
      </c>
      <c r="J42" s="40">
        <f>F42*G42*I42*(1+$M$3*$F$3/12)</f>
        <v>0</v>
      </c>
      <c r="K42" s="216">
        <f>$I42</f>
        <v>0</v>
      </c>
      <c r="L42" s="40">
        <f>$F42*(1+$M$3)*(1+$M$3*$F$3/12)*K42*G42</f>
        <v>0</v>
      </c>
      <c r="M42" s="216">
        <f>$I42</f>
        <v>0</v>
      </c>
      <c r="N42" s="40">
        <f>$F42*(1+$M$3)^2*(1+$M$3*$F$3/12)*G42*M42</f>
        <v>0</v>
      </c>
      <c r="O42" s="216">
        <f>$I42</f>
        <v>0</v>
      </c>
      <c r="P42" s="40">
        <f>$F42*(1+$M$3)^3*(1+$M$3*$F$3/12)*G42*O42</f>
        <v>0</v>
      </c>
      <c r="Q42" s="216">
        <f>$I42</f>
        <v>0</v>
      </c>
      <c r="R42" s="57">
        <f>$F42*(1+$M$3)^4*(1+$M$3*$F$3/12)*G42*Q42</f>
        <v>0</v>
      </c>
      <c r="S42" s="63">
        <f>J42+L42+N42+P42+R42</f>
        <v>0</v>
      </c>
      <c r="U42" s="82"/>
      <c r="V42" s="82"/>
      <c r="W42" s="82"/>
      <c r="X42" s="82"/>
      <c r="Y42" s="82"/>
      <c r="Z42" s="82"/>
      <c r="AA42" s="82"/>
      <c r="AB42" s="82"/>
      <c r="AC42" s="82"/>
      <c r="AD42" s="82"/>
      <c r="AE42" s="82"/>
      <c r="AF42" s="82"/>
      <c r="AG42" s="82"/>
      <c r="AH42" s="82"/>
      <c r="AI42" s="82"/>
      <c r="AJ42" s="82"/>
      <c r="AK42" s="82"/>
      <c r="AL42" s="82"/>
      <c r="AM42" s="82"/>
      <c r="AN42" s="82"/>
      <c r="AT42" s="41"/>
    </row>
    <row r="43" spans="1:47" x14ac:dyDescent="0.2">
      <c r="A43" s="30" t="s">
        <v>95</v>
      </c>
      <c r="B43" s="30" t="s">
        <v>94</v>
      </c>
      <c r="C43" s="30">
        <v>6050</v>
      </c>
      <c r="D43" s="213"/>
      <c r="E43" s="213"/>
      <c r="F43" s="214">
        <v>0</v>
      </c>
      <c r="G43" s="32">
        <v>1</v>
      </c>
      <c r="I43" s="215">
        <v>0</v>
      </c>
      <c r="J43" s="40">
        <f>F43*G43*I43*(1+$M$3*$F$3/12)</f>
        <v>0</v>
      </c>
      <c r="K43" s="216">
        <f>$I43</f>
        <v>0</v>
      </c>
      <c r="L43" s="40">
        <f>$F43*(1+$M$3)*(1+$M$3*$F$3/12)*K43*G43</f>
        <v>0</v>
      </c>
      <c r="M43" s="216">
        <f>$I43</f>
        <v>0</v>
      </c>
      <c r="N43" s="40">
        <f>$F43*(1+$M$3)^2*(1+$M$3*$F$3/12)*G43*M43</f>
        <v>0</v>
      </c>
      <c r="O43" s="216">
        <f>$I43</f>
        <v>0</v>
      </c>
      <c r="P43" s="40">
        <f>$F43*(1+$M$3)^3*(1+$M$3*$F$3/12)*G43*O43</f>
        <v>0</v>
      </c>
      <c r="Q43" s="216">
        <f>$I43</f>
        <v>0</v>
      </c>
      <c r="R43" s="57">
        <f>$F43*(1+$M$3)^4*(1+$M$3*$F$3/12)*G43*Q43</f>
        <v>0</v>
      </c>
      <c r="S43" s="63">
        <f>J43+L43+N43+P43+R43</f>
        <v>0</v>
      </c>
      <c r="U43" s="82"/>
      <c r="V43" s="82"/>
      <c r="W43" s="82"/>
      <c r="X43" s="82"/>
      <c r="Y43" s="82"/>
      <c r="Z43" s="82"/>
      <c r="AA43" s="82"/>
      <c r="AB43" s="82"/>
      <c r="AC43" s="82"/>
      <c r="AD43" s="82"/>
      <c r="AE43" s="82"/>
      <c r="AF43" s="82"/>
      <c r="AG43" s="82"/>
      <c r="AH43" s="82"/>
      <c r="AI43" s="82"/>
      <c r="AJ43" s="82"/>
      <c r="AK43" s="82"/>
      <c r="AL43" s="82"/>
      <c r="AM43" s="82"/>
      <c r="AN43" s="82"/>
      <c r="AT43" s="41"/>
    </row>
    <row r="44" spans="1:47" s="42" customFormat="1" x14ac:dyDescent="0.2">
      <c r="A44" s="42" t="s">
        <v>96</v>
      </c>
      <c r="F44" s="43"/>
      <c r="I44" s="200"/>
      <c r="J44" s="44">
        <f>SUM(J42:J43)</f>
        <v>0</v>
      </c>
      <c r="K44" s="207"/>
      <c r="L44" s="44">
        <f>SUM(L42:L43)</f>
        <v>0</v>
      </c>
      <c r="M44" s="207"/>
      <c r="N44" s="44">
        <f>SUM(N42:N43)</f>
        <v>0</v>
      </c>
      <c r="O44" s="207"/>
      <c r="P44" s="44">
        <f>SUM(P42:P43)</f>
        <v>0</v>
      </c>
      <c r="Q44" s="207"/>
      <c r="R44" s="44">
        <f>SUM(R42:R43)</f>
        <v>0</v>
      </c>
      <c r="S44" s="64">
        <f>SUM(J44:R44)</f>
        <v>0</v>
      </c>
      <c r="T44" s="85"/>
      <c r="U44" s="84"/>
      <c r="V44" s="84"/>
      <c r="W44" s="84"/>
      <c r="X44" s="84"/>
      <c r="Y44" s="84"/>
      <c r="Z44" s="84"/>
      <c r="AA44" s="84"/>
      <c r="AB44" s="84"/>
      <c r="AC44" s="84"/>
      <c r="AD44" s="84"/>
      <c r="AE44" s="84"/>
      <c r="AF44" s="84"/>
      <c r="AG44" s="84"/>
      <c r="AH44" s="84"/>
      <c r="AI44" s="84"/>
      <c r="AJ44" s="84"/>
      <c r="AK44" s="84"/>
      <c r="AL44" s="84"/>
      <c r="AM44" s="84"/>
      <c r="AN44" s="84"/>
      <c r="AT44" s="61"/>
      <c r="AU44" s="59"/>
    </row>
    <row r="45" spans="1:47" s="42" customFormat="1" x14ac:dyDescent="0.2">
      <c r="A45" s="42" t="s">
        <v>97</v>
      </c>
      <c r="F45" s="43"/>
      <c r="I45" s="200"/>
      <c r="J45" s="44">
        <f>($F$3*'fringe rates table'!$C$8+(12-$F$3)*'fringe rates table'!$D$8)/12*J44</f>
        <v>0</v>
      </c>
      <c r="K45" s="207"/>
      <c r="L45" s="44">
        <f>($F$3*'fringe rates table'!$D$8+(12-$F$3)*'fringe rates table'!$E$8)/12*L44</f>
        <v>0</v>
      </c>
      <c r="M45" s="207"/>
      <c r="N45" s="44">
        <f>($F$3*'fringe rates table'!$E$8+(12-$F$3)*'fringe rates table'!$F$8)/12*N44</f>
        <v>0</v>
      </c>
      <c r="O45" s="207"/>
      <c r="P45" s="44">
        <f>($F$3*'fringe rates table'!$F$8+(12-$F$3)*'fringe rates table'!$G$8)/12*P44</f>
        <v>0</v>
      </c>
      <c r="Q45" s="207"/>
      <c r="R45" s="44">
        <f>($F$3*'fringe rates table'!$G$8+(12-$F$3)*'fringe rates table'!$H$8)/12*R44</f>
        <v>0</v>
      </c>
      <c r="S45" s="64">
        <f>SUM(I45:R45)</f>
        <v>0</v>
      </c>
      <c r="T45" s="85"/>
      <c r="U45" s="84"/>
      <c r="V45" s="84"/>
      <c r="W45" s="84"/>
      <c r="X45" s="84"/>
      <c r="Y45" s="84"/>
      <c r="Z45" s="84"/>
      <c r="AA45" s="84"/>
      <c r="AB45" s="84"/>
      <c r="AC45" s="84"/>
      <c r="AD45" s="84"/>
      <c r="AE45" s="84"/>
      <c r="AF45" s="84"/>
      <c r="AG45" s="84"/>
      <c r="AH45" s="84"/>
      <c r="AI45" s="84"/>
      <c r="AJ45" s="84"/>
      <c r="AK45" s="84"/>
      <c r="AL45" s="84"/>
      <c r="AM45" s="84"/>
      <c r="AN45" s="84"/>
      <c r="AO45" s="43"/>
      <c r="AP45" s="43"/>
      <c r="AQ45" s="43"/>
      <c r="AR45" s="43"/>
      <c r="AS45" s="43"/>
      <c r="AT45" s="61"/>
      <c r="AU45" s="59"/>
    </row>
    <row r="46" spans="1:47" x14ac:dyDescent="0.2">
      <c r="D46" s="32"/>
      <c r="E46" s="32"/>
      <c r="F46" s="41"/>
      <c r="G46" s="32"/>
      <c r="H46" s="32"/>
      <c r="I46" s="202"/>
      <c r="J46" s="40"/>
      <c r="K46" s="209"/>
      <c r="L46" s="40"/>
      <c r="M46" s="209"/>
      <c r="N46" s="40"/>
      <c r="O46" s="209"/>
      <c r="P46" s="40"/>
      <c r="Q46" s="209"/>
      <c r="R46" s="57"/>
      <c r="S46" s="63"/>
      <c r="U46" s="82"/>
      <c r="V46" s="82"/>
      <c r="W46" s="82"/>
      <c r="X46" s="82"/>
      <c r="Y46" s="82"/>
      <c r="Z46" s="82"/>
      <c r="AA46" s="82"/>
      <c r="AB46" s="82"/>
      <c r="AC46" s="82"/>
      <c r="AD46" s="82"/>
      <c r="AE46" s="82"/>
      <c r="AF46" s="82"/>
      <c r="AG46" s="82"/>
      <c r="AH46" s="82"/>
      <c r="AI46" s="82"/>
      <c r="AJ46" s="82"/>
      <c r="AK46" s="82"/>
      <c r="AL46" s="82"/>
      <c r="AM46" s="82"/>
      <c r="AN46" s="82"/>
      <c r="AT46" s="41"/>
    </row>
    <row r="47" spans="1:47" x14ac:dyDescent="0.2">
      <c r="A47" s="30" t="s">
        <v>98</v>
      </c>
      <c r="B47" s="30" t="s">
        <v>99</v>
      </c>
      <c r="C47" s="30">
        <v>6070</v>
      </c>
      <c r="D47" s="217" t="s">
        <v>100</v>
      </c>
      <c r="E47" s="217"/>
      <c r="F47" s="218"/>
      <c r="G47" s="32">
        <v>1</v>
      </c>
      <c r="I47" s="219">
        <v>0</v>
      </c>
      <c r="J47" s="40">
        <f>F47*G47*I47*(1+$M$3*$F$3/12)</f>
        <v>0</v>
      </c>
      <c r="K47" s="220">
        <f>$I47</f>
        <v>0</v>
      </c>
      <c r="L47" s="40">
        <f>$F47*(1+$M$3)*(1+$M$3*$F$3/12)*K47*G47</f>
        <v>0</v>
      </c>
      <c r="M47" s="220">
        <f>$I47</f>
        <v>0</v>
      </c>
      <c r="N47" s="40">
        <f>$F47*(1+$M$3)^2*(1+$M$3*$F$3/12)*G47*M47</f>
        <v>0</v>
      </c>
      <c r="O47" s="220">
        <f>$I47</f>
        <v>0</v>
      </c>
      <c r="P47" s="40">
        <f>$F47*(1+$M$3)^3*(1+$M$3*$F$3/12)*G47*O47</f>
        <v>0</v>
      </c>
      <c r="Q47" s="220">
        <f>$I47</f>
        <v>0</v>
      </c>
      <c r="R47" s="57">
        <f>$F47*(1+$M$3)^4*(1+$M$3*$F$3/12)*G47*Q47</f>
        <v>0</v>
      </c>
      <c r="S47" s="63">
        <f>J47+L47+N47+P47+R47</f>
        <v>0</v>
      </c>
      <c r="U47" s="82"/>
      <c r="V47" s="82"/>
      <c r="W47" s="82"/>
      <c r="X47" s="82"/>
      <c r="Y47" s="82"/>
      <c r="Z47" s="82"/>
      <c r="AA47" s="82"/>
      <c r="AB47" s="82"/>
      <c r="AC47" s="82"/>
      <c r="AD47" s="82"/>
      <c r="AE47" s="82"/>
      <c r="AF47" s="82"/>
      <c r="AG47" s="82"/>
      <c r="AH47" s="82"/>
      <c r="AI47" s="82"/>
      <c r="AJ47" s="82"/>
      <c r="AK47" s="82"/>
      <c r="AL47" s="82"/>
      <c r="AM47" s="82"/>
      <c r="AN47" s="82"/>
      <c r="AT47" s="41"/>
    </row>
    <row r="48" spans="1:47" s="42" customFormat="1" x14ac:dyDescent="0.2">
      <c r="A48" s="42" t="s">
        <v>101</v>
      </c>
      <c r="F48" s="43"/>
      <c r="I48" s="200"/>
      <c r="J48" s="44">
        <f>SUM(J46:J47)</f>
        <v>0</v>
      </c>
      <c r="K48" s="207"/>
      <c r="L48" s="44">
        <f>SUM(L46:L47)</f>
        <v>0</v>
      </c>
      <c r="M48" s="207"/>
      <c r="N48" s="44">
        <f>SUM(N46:N47)</f>
        <v>0</v>
      </c>
      <c r="O48" s="207"/>
      <c r="P48" s="44">
        <f>SUM(P46:P47)</f>
        <v>0</v>
      </c>
      <c r="Q48" s="207"/>
      <c r="R48" s="44">
        <f>SUM(R46:R47)</f>
        <v>0</v>
      </c>
      <c r="S48" s="64">
        <f>SUM(J48:R48)</f>
        <v>0</v>
      </c>
      <c r="T48" s="85"/>
      <c r="U48" s="84"/>
      <c r="V48" s="84"/>
      <c r="W48" s="84"/>
      <c r="X48" s="84"/>
      <c r="Y48" s="84"/>
      <c r="Z48" s="84"/>
      <c r="AA48" s="84"/>
      <c r="AB48" s="84"/>
      <c r="AC48" s="84"/>
      <c r="AD48" s="84"/>
      <c r="AE48" s="84"/>
      <c r="AF48" s="84"/>
      <c r="AG48" s="84"/>
      <c r="AH48" s="84"/>
      <c r="AI48" s="84"/>
      <c r="AJ48" s="84"/>
      <c r="AK48" s="84"/>
      <c r="AL48" s="84"/>
      <c r="AM48" s="84"/>
      <c r="AN48" s="84"/>
      <c r="AT48" s="61"/>
      <c r="AU48" s="59"/>
    </row>
    <row r="49" spans="1:47" s="42" customFormat="1" x14ac:dyDescent="0.2">
      <c r="A49" s="42" t="s">
        <v>102</v>
      </c>
      <c r="F49" s="43"/>
      <c r="I49" s="200"/>
      <c r="J49" s="44">
        <f>($F$3*'fringe rates table'!$C$9+(12-$F$3)*'fringe rates table'!$D$9)/12*J48</f>
        <v>0</v>
      </c>
      <c r="K49" s="207"/>
      <c r="L49" s="44">
        <f>($F$3*'fringe rates table'!$D$9+(12-$F$3)*'fringe rates table'!$E$9)/12*L48</f>
        <v>0</v>
      </c>
      <c r="M49" s="207"/>
      <c r="N49" s="44">
        <f>($F$3*'fringe rates table'!$E$9+(12-$F$3)*'fringe rates table'!$F$9)/12*N48</f>
        <v>0</v>
      </c>
      <c r="O49" s="207"/>
      <c r="P49" s="44">
        <f>($F$3*'fringe rates table'!$F$9+(12-$F$3)*'fringe rates table'!$G$9)/12*P48</f>
        <v>0</v>
      </c>
      <c r="Q49" s="207"/>
      <c r="R49" s="44">
        <f>($F$3*'fringe rates table'!$G$9+(12-$F$3)*'fringe rates table'!$H$9)/12*R48</f>
        <v>0</v>
      </c>
      <c r="S49" s="64">
        <f>SUM(I49:R49)</f>
        <v>0</v>
      </c>
      <c r="T49" s="85"/>
      <c r="U49" s="84"/>
      <c r="V49" s="84"/>
      <c r="W49" s="84"/>
      <c r="X49" s="84"/>
      <c r="Y49" s="84"/>
      <c r="Z49" s="84"/>
      <c r="AA49" s="84"/>
      <c r="AB49" s="84"/>
      <c r="AC49" s="84"/>
      <c r="AD49" s="84"/>
      <c r="AE49" s="84"/>
      <c r="AF49" s="84"/>
      <c r="AG49" s="84"/>
      <c r="AH49" s="84"/>
      <c r="AI49" s="84"/>
      <c r="AJ49" s="84"/>
      <c r="AK49" s="84"/>
      <c r="AL49" s="84"/>
      <c r="AM49" s="84"/>
      <c r="AN49" s="84"/>
      <c r="AT49" s="61"/>
      <c r="AU49" s="59"/>
    </row>
    <row r="50" spans="1:47" s="59" customFormat="1" x14ac:dyDescent="0.2">
      <c r="F50" s="60"/>
      <c r="I50" s="201"/>
      <c r="J50" s="61"/>
      <c r="K50" s="208"/>
      <c r="L50" s="61"/>
      <c r="M50" s="208"/>
      <c r="N50" s="61"/>
      <c r="O50" s="208"/>
      <c r="P50" s="61"/>
      <c r="Q50" s="208"/>
      <c r="R50" s="61"/>
      <c r="S50" s="66"/>
      <c r="T50" s="85"/>
      <c r="U50" s="84"/>
      <c r="V50" s="84"/>
      <c r="W50" s="84"/>
      <c r="X50" s="84"/>
      <c r="Y50" s="84"/>
      <c r="Z50" s="84"/>
      <c r="AA50" s="84"/>
      <c r="AB50" s="84"/>
      <c r="AC50" s="84"/>
      <c r="AD50" s="84"/>
      <c r="AE50" s="84"/>
      <c r="AF50" s="84"/>
      <c r="AG50" s="84"/>
      <c r="AH50" s="84"/>
      <c r="AI50" s="84"/>
      <c r="AJ50" s="84"/>
      <c r="AK50" s="84"/>
      <c r="AL50" s="84"/>
      <c r="AM50" s="84"/>
      <c r="AN50" s="84"/>
      <c r="AT50" s="61"/>
    </row>
    <row r="51" spans="1:47" s="59" customFormat="1" x14ac:dyDescent="0.2">
      <c r="F51" s="60"/>
      <c r="I51" s="201"/>
      <c r="J51" s="61"/>
      <c r="K51" s="208"/>
      <c r="L51" s="61"/>
      <c r="M51" s="208"/>
      <c r="N51" s="61"/>
      <c r="O51" s="208"/>
      <c r="P51" s="61"/>
      <c r="Q51" s="208"/>
      <c r="R51" s="61"/>
      <c r="S51" s="66"/>
      <c r="T51" s="85"/>
      <c r="U51" s="84"/>
      <c r="V51" s="84"/>
      <c r="W51" s="84"/>
      <c r="X51" s="84"/>
      <c r="Y51" s="84"/>
      <c r="Z51" s="84"/>
      <c r="AA51" s="84"/>
      <c r="AB51" s="84"/>
      <c r="AC51" s="84"/>
      <c r="AD51" s="84"/>
      <c r="AE51" s="84"/>
      <c r="AF51" s="84"/>
      <c r="AG51" s="84"/>
      <c r="AH51" s="84"/>
      <c r="AI51" s="84"/>
      <c r="AJ51" s="84"/>
      <c r="AK51" s="84"/>
      <c r="AL51" s="84"/>
      <c r="AM51" s="84"/>
      <c r="AN51" s="84"/>
      <c r="AT51" s="61"/>
    </row>
    <row r="52" spans="1:47" x14ac:dyDescent="0.2">
      <c r="A52" s="30" t="s">
        <v>104</v>
      </c>
      <c r="B52" s="30" t="s">
        <v>105</v>
      </c>
      <c r="C52" s="30">
        <v>6150</v>
      </c>
      <c r="D52" s="221" t="s">
        <v>105</v>
      </c>
      <c r="E52" s="221"/>
      <c r="F52" s="222">
        <v>0</v>
      </c>
      <c r="G52" s="32">
        <v>1</v>
      </c>
      <c r="I52" s="223">
        <v>0</v>
      </c>
      <c r="J52" s="40">
        <f>F52*G52*I52*(1+$M$3*$F$3/12)</f>
        <v>0</v>
      </c>
      <c r="K52" s="224">
        <f t="shared" ref="K52:K53" si="53">$I52</f>
        <v>0</v>
      </c>
      <c r="L52" s="40">
        <f t="shared" ref="L52:L53" si="54">$F52*(1+$M$3)*(1+$M$3*$F$3/12)*K52*G52</f>
        <v>0</v>
      </c>
      <c r="M52" s="224">
        <f t="shared" ref="M52:M53" si="55">$I52</f>
        <v>0</v>
      </c>
      <c r="N52" s="40">
        <f t="shared" ref="N52:N53" si="56">$F52*(1+$M$3)^2*(1+$M$3*$F$3/12)*G52*M52</f>
        <v>0</v>
      </c>
      <c r="O52" s="224">
        <f t="shared" ref="O52:O53" si="57">$I52</f>
        <v>0</v>
      </c>
      <c r="P52" s="40">
        <f t="shared" ref="P52:P53" si="58">$F52*(1+$M$3)^3*(1+$M$3*$F$3/12)*G52*O52</f>
        <v>0</v>
      </c>
      <c r="Q52" s="224">
        <f t="shared" ref="Q52:Q53" si="59">$I52</f>
        <v>0</v>
      </c>
      <c r="R52" s="57">
        <f t="shared" ref="R52:R53" si="60">$F52*(1+$M$3)^4*(1+$M$3*$F$3/12)*G52*Q52</f>
        <v>0</v>
      </c>
      <c r="S52" s="63">
        <f t="shared" ref="S52:S53" si="61">J52+L52+N52+P52+R52</f>
        <v>0</v>
      </c>
      <c r="U52" s="82"/>
      <c r="V52" s="82"/>
    </row>
    <row r="53" spans="1:47" x14ac:dyDescent="0.2">
      <c r="A53" s="30" t="s">
        <v>104</v>
      </c>
      <c r="B53" s="30" t="s">
        <v>105</v>
      </c>
      <c r="C53" s="30">
        <v>6150</v>
      </c>
      <c r="D53" s="221" t="s">
        <v>105</v>
      </c>
      <c r="E53" s="221"/>
      <c r="F53" s="222">
        <v>0</v>
      </c>
      <c r="G53" s="32">
        <v>1</v>
      </c>
      <c r="I53" s="223">
        <v>0</v>
      </c>
      <c r="J53" s="40">
        <f>F53*G53*I53*(1+$M$3*$F$3/12)</f>
        <v>0</v>
      </c>
      <c r="K53" s="224">
        <f t="shared" si="53"/>
        <v>0</v>
      </c>
      <c r="L53" s="40">
        <f t="shared" si="54"/>
        <v>0</v>
      </c>
      <c r="M53" s="224">
        <f t="shared" si="55"/>
        <v>0</v>
      </c>
      <c r="N53" s="40">
        <f t="shared" si="56"/>
        <v>0</v>
      </c>
      <c r="O53" s="224">
        <f t="shared" si="57"/>
        <v>0</v>
      </c>
      <c r="P53" s="40">
        <f t="shared" si="58"/>
        <v>0</v>
      </c>
      <c r="Q53" s="224">
        <f t="shared" si="59"/>
        <v>0</v>
      </c>
      <c r="R53" s="57">
        <f t="shared" si="60"/>
        <v>0</v>
      </c>
      <c r="S53" s="63">
        <f t="shared" si="61"/>
        <v>0</v>
      </c>
      <c r="T53" s="87"/>
      <c r="U53" s="62"/>
      <c r="V53" s="62"/>
      <c r="W53" s="87"/>
      <c r="X53" s="87"/>
      <c r="Y53" s="87"/>
      <c r="Z53" s="87"/>
      <c r="AA53" s="87"/>
      <c r="AB53" s="87"/>
      <c r="AC53" s="87"/>
      <c r="AD53" s="87"/>
      <c r="AE53" s="87"/>
      <c r="AF53" s="87"/>
      <c r="AG53" s="87"/>
      <c r="AH53" s="87"/>
      <c r="AI53" s="87"/>
      <c r="AJ53" s="87"/>
      <c r="AK53" s="87"/>
      <c r="AL53" s="87"/>
      <c r="AM53" s="87"/>
      <c r="AN53" s="87"/>
      <c r="AU53" s="33"/>
    </row>
    <row r="54" spans="1:47" x14ac:dyDescent="0.2">
      <c r="A54" s="42" t="s">
        <v>106</v>
      </c>
      <c r="B54" s="42"/>
      <c r="C54" s="42"/>
      <c r="D54" s="42"/>
      <c r="E54" s="42"/>
      <c r="F54" s="43"/>
      <c r="G54" s="42"/>
      <c r="H54" s="42"/>
      <c r="I54" s="200"/>
      <c r="J54" s="44">
        <f>SUM(J52:J53)</f>
        <v>0</v>
      </c>
      <c r="K54" s="207"/>
      <c r="L54" s="44">
        <f>SUM(L52:L53)</f>
        <v>0</v>
      </c>
      <c r="M54" s="207"/>
      <c r="N54" s="44">
        <f>SUM(N52:N53)</f>
        <v>0</v>
      </c>
      <c r="O54" s="207"/>
      <c r="P54" s="44">
        <f>SUM(P52:P53)</f>
        <v>0</v>
      </c>
      <c r="Q54" s="207"/>
      <c r="R54" s="44">
        <f>SUM(R52:R53)</f>
        <v>0</v>
      </c>
      <c r="S54" s="64">
        <f>SUM(J54:R54)</f>
        <v>0</v>
      </c>
      <c r="T54" s="87"/>
      <c r="U54" s="62"/>
      <c r="V54" s="62"/>
      <c r="W54" s="87"/>
      <c r="X54" s="87"/>
      <c r="Y54" s="87"/>
      <c r="Z54" s="87"/>
      <c r="AA54" s="87"/>
      <c r="AB54" s="87"/>
      <c r="AC54" s="87"/>
      <c r="AD54" s="87"/>
      <c r="AE54" s="87"/>
      <c r="AF54" s="87"/>
      <c r="AG54" s="87"/>
      <c r="AH54" s="87"/>
      <c r="AI54" s="87"/>
      <c r="AJ54" s="87"/>
      <c r="AK54" s="87"/>
      <c r="AL54" s="87"/>
      <c r="AM54" s="87"/>
      <c r="AN54" s="87"/>
      <c r="AU54" s="33"/>
    </row>
    <row r="55" spans="1:47" x14ac:dyDescent="0.2">
      <c r="A55" s="42" t="s">
        <v>107</v>
      </c>
      <c r="B55" s="42"/>
      <c r="C55" s="42"/>
      <c r="D55" s="42"/>
      <c r="E55" s="42"/>
      <c r="F55" s="43"/>
      <c r="G55" s="42"/>
      <c r="H55" s="42"/>
      <c r="I55" s="200"/>
      <c r="J55" s="44">
        <f>($F$3*'fringe rates table'!$C$6+(12-$F$3)*'fringe rates table'!$D$6)/12*J54</f>
        <v>0</v>
      </c>
      <c r="K55" s="207"/>
      <c r="L55" s="44">
        <f>($F$3*'fringe rates table'!$D$6+(12-$F$3)*'fringe rates table'!$E$6)/12*L54</f>
        <v>0</v>
      </c>
      <c r="M55" s="207"/>
      <c r="N55" s="44">
        <f>($F$3*'fringe rates table'!$E$6+(12-$F$3)*'fringe rates table'!$F$6)/12*N54</f>
        <v>0</v>
      </c>
      <c r="O55" s="207"/>
      <c r="P55" s="44">
        <f>('fringe rates table'!$F$6)*P54</f>
        <v>0</v>
      </c>
      <c r="Q55" s="207"/>
      <c r="R55" s="44">
        <f>('fringe rates table'!$F$6)*R54</f>
        <v>0</v>
      </c>
      <c r="S55" s="64">
        <f>SUM(I55:R55)</f>
        <v>0</v>
      </c>
      <c r="T55" s="87"/>
      <c r="U55" s="62"/>
      <c r="V55" s="62"/>
      <c r="W55" s="87"/>
      <c r="X55" s="87"/>
      <c r="Y55" s="87"/>
      <c r="Z55" s="87"/>
      <c r="AA55" s="87"/>
      <c r="AB55" s="87"/>
      <c r="AC55" s="87"/>
      <c r="AD55" s="87"/>
      <c r="AE55" s="87"/>
      <c r="AF55" s="87"/>
      <c r="AG55" s="87"/>
      <c r="AH55" s="87"/>
      <c r="AI55" s="87"/>
      <c r="AJ55" s="87"/>
      <c r="AK55" s="87"/>
      <c r="AL55" s="87"/>
      <c r="AM55" s="87"/>
      <c r="AN55" s="87"/>
      <c r="AU55" s="33"/>
    </row>
    <row r="56" spans="1:47" s="32" customFormat="1" x14ac:dyDescent="0.2">
      <c r="A56" s="59"/>
      <c r="B56" s="59"/>
      <c r="C56" s="59"/>
      <c r="D56" s="59"/>
      <c r="E56" s="59"/>
      <c r="F56" s="60"/>
      <c r="G56" s="59"/>
      <c r="H56" s="59"/>
      <c r="I56" s="201"/>
      <c r="J56" s="61"/>
      <c r="K56" s="208"/>
      <c r="L56" s="61"/>
      <c r="M56" s="208"/>
      <c r="N56" s="61"/>
      <c r="O56" s="208"/>
      <c r="P56" s="61"/>
      <c r="Q56" s="208"/>
      <c r="R56" s="61"/>
      <c r="S56" s="66"/>
      <c r="T56" s="87"/>
      <c r="U56" s="62"/>
      <c r="V56" s="62"/>
      <c r="W56" s="87"/>
      <c r="X56" s="87"/>
      <c r="Y56" s="87"/>
      <c r="Z56" s="87"/>
      <c r="AA56" s="87"/>
      <c r="AB56" s="87"/>
      <c r="AC56" s="87"/>
      <c r="AD56" s="87"/>
      <c r="AE56" s="87"/>
      <c r="AF56" s="87"/>
      <c r="AG56" s="87"/>
      <c r="AH56" s="87"/>
      <c r="AI56" s="87"/>
      <c r="AJ56" s="87"/>
      <c r="AK56" s="87"/>
      <c r="AL56" s="87"/>
      <c r="AM56" s="87"/>
      <c r="AN56" s="87"/>
      <c r="AU56" s="33"/>
    </row>
    <row r="57" spans="1:47" s="32" customFormat="1" x14ac:dyDescent="0.2">
      <c r="A57" s="59"/>
      <c r="B57" s="59"/>
      <c r="C57" s="59"/>
      <c r="D57" s="59"/>
      <c r="E57" s="59"/>
      <c r="F57" s="60"/>
      <c r="G57" s="59"/>
      <c r="H57" s="59"/>
      <c r="I57" s="201"/>
      <c r="J57" s="61"/>
      <c r="K57" s="208"/>
      <c r="L57" s="61"/>
      <c r="M57" s="208"/>
      <c r="N57" s="61"/>
      <c r="O57" s="208"/>
      <c r="P57" s="61"/>
      <c r="Q57" s="208"/>
      <c r="R57" s="61"/>
      <c r="S57" s="66"/>
      <c r="T57" s="87"/>
      <c r="U57" s="62"/>
      <c r="V57" s="62"/>
      <c r="W57" s="87"/>
      <c r="X57" s="87"/>
      <c r="Y57" s="87"/>
      <c r="Z57" s="87"/>
      <c r="AA57" s="87"/>
      <c r="AB57" s="87"/>
      <c r="AC57" s="87"/>
      <c r="AD57" s="87"/>
      <c r="AE57" s="87"/>
      <c r="AF57" s="87"/>
      <c r="AG57" s="87"/>
      <c r="AH57" s="87"/>
      <c r="AI57" s="87"/>
      <c r="AJ57" s="87"/>
      <c r="AK57" s="87"/>
      <c r="AL57" s="87"/>
      <c r="AM57" s="87"/>
      <c r="AN57" s="87"/>
      <c r="AU57" s="33"/>
    </row>
    <row r="58" spans="1:47" x14ac:dyDescent="0.2">
      <c r="A58" s="30" t="s">
        <v>127</v>
      </c>
      <c r="B58" s="30" t="s">
        <v>103</v>
      </c>
      <c r="C58" s="30">
        <v>6140</v>
      </c>
      <c r="D58" s="211" t="s">
        <v>41</v>
      </c>
      <c r="E58" s="211"/>
      <c r="F58" s="212">
        <v>0</v>
      </c>
      <c r="G58" s="32">
        <v>1</v>
      </c>
      <c r="I58" s="225">
        <v>0</v>
      </c>
      <c r="J58" s="40">
        <f>F58*G58*I58</f>
        <v>0</v>
      </c>
      <c r="K58" s="226">
        <f>$I58</f>
        <v>0</v>
      </c>
      <c r="L58" s="40">
        <f>$F58*(1+$M$3)*K58*G58</f>
        <v>0</v>
      </c>
      <c r="M58" s="226">
        <f>$I58</f>
        <v>0</v>
      </c>
      <c r="N58" s="40">
        <f>$F58*(1+$M$3)^2*G58*M58</f>
        <v>0</v>
      </c>
      <c r="O58" s="226">
        <f>$I58</f>
        <v>0</v>
      </c>
      <c r="P58" s="40">
        <f>$F58*(1+$M$3)^3*G58*O58</f>
        <v>0</v>
      </c>
      <c r="Q58" s="226">
        <f>$I58</f>
        <v>0</v>
      </c>
      <c r="R58" s="57">
        <f>$F58*(1+$M$3)^4*G58*Q58</f>
        <v>0</v>
      </c>
      <c r="S58" s="63">
        <f t="shared" ref="S58:S62" si="62">J58+L58+N58+P58+R58</f>
        <v>0</v>
      </c>
      <c r="U58" s="82"/>
      <c r="V58" s="82"/>
      <c r="W58" s="82"/>
      <c r="X58" s="82"/>
      <c r="Y58" s="82"/>
      <c r="Z58" s="82"/>
      <c r="AA58" s="82"/>
      <c r="AB58" s="82"/>
      <c r="AC58" s="82"/>
      <c r="AD58" s="82"/>
      <c r="AE58" s="82"/>
      <c r="AF58" s="82"/>
      <c r="AG58" s="82"/>
      <c r="AH58" s="82"/>
      <c r="AI58" s="82"/>
      <c r="AJ58" s="82"/>
      <c r="AK58" s="82"/>
      <c r="AL58" s="82"/>
      <c r="AM58" s="82"/>
      <c r="AN58" s="82"/>
      <c r="AT58" s="41"/>
    </row>
    <row r="59" spans="1:47" x14ac:dyDescent="0.2">
      <c r="A59" s="30" t="s">
        <v>127</v>
      </c>
      <c r="B59" s="30" t="s">
        <v>103</v>
      </c>
      <c r="C59" s="30">
        <v>6140</v>
      </c>
      <c r="D59" s="211" t="s">
        <v>41</v>
      </c>
      <c r="E59" s="211"/>
      <c r="F59" s="212">
        <v>0</v>
      </c>
      <c r="G59" s="32">
        <v>1</v>
      </c>
      <c r="I59" s="225">
        <v>0</v>
      </c>
      <c r="J59" s="40">
        <f>F59*G59*I59</f>
        <v>0</v>
      </c>
      <c r="K59" s="226">
        <f>$I59</f>
        <v>0</v>
      </c>
      <c r="L59" s="40">
        <f>$F59*(1+$M$3)*K59*G59</f>
        <v>0</v>
      </c>
      <c r="M59" s="226">
        <f>$I59</f>
        <v>0</v>
      </c>
      <c r="N59" s="40">
        <f>$F59*(1+$M$3)^2*G59*M59</f>
        <v>0</v>
      </c>
      <c r="O59" s="226">
        <f>$I59</f>
        <v>0</v>
      </c>
      <c r="P59" s="40">
        <f>$F59*(1+$M$3)^3*G59*O59</f>
        <v>0</v>
      </c>
      <c r="Q59" s="226">
        <f>$I59</f>
        <v>0</v>
      </c>
      <c r="R59" s="57">
        <f>$F59*(1+$M$3)^4*G59*Q59</f>
        <v>0</v>
      </c>
      <c r="S59" s="63">
        <f t="shared" si="62"/>
        <v>0</v>
      </c>
      <c r="U59" s="82"/>
      <c r="V59" s="82"/>
      <c r="W59" s="82"/>
      <c r="X59" s="82"/>
      <c r="Y59" s="82"/>
      <c r="Z59" s="82"/>
      <c r="AA59" s="82"/>
      <c r="AB59" s="82"/>
      <c r="AC59" s="82"/>
      <c r="AD59" s="82"/>
      <c r="AE59" s="82"/>
      <c r="AF59" s="82"/>
      <c r="AG59" s="82"/>
      <c r="AH59" s="82"/>
      <c r="AI59" s="82"/>
      <c r="AJ59" s="82"/>
      <c r="AK59" s="82"/>
      <c r="AL59" s="82"/>
      <c r="AM59" s="82"/>
      <c r="AN59" s="82"/>
      <c r="AT59" s="41"/>
    </row>
    <row r="60" spans="1:47" x14ac:dyDescent="0.2">
      <c r="A60" s="30" t="s">
        <v>127</v>
      </c>
      <c r="B60" s="30" t="s">
        <v>103</v>
      </c>
      <c r="C60" s="30">
        <v>6140</v>
      </c>
      <c r="D60" s="211" t="s">
        <v>41</v>
      </c>
      <c r="E60" s="211"/>
      <c r="F60" s="212">
        <v>0</v>
      </c>
      <c r="G60" s="32">
        <v>1</v>
      </c>
      <c r="I60" s="225">
        <v>0</v>
      </c>
      <c r="J60" s="40">
        <f>F60*G60*I60</f>
        <v>0</v>
      </c>
      <c r="K60" s="226">
        <f>$I60</f>
        <v>0</v>
      </c>
      <c r="L60" s="40">
        <f>$F60*(1+$M$3)*K60*G60</f>
        <v>0</v>
      </c>
      <c r="M60" s="226">
        <f>$I60</f>
        <v>0</v>
      </c>
      <c r="N60" s="40">
        <f>$F60*(1+$M$3)^2*G60*M60</f>
        <v>0</v>
      </c>
      <c r="O60" s="226">
        <f>$I60</f>
        <v>0</v>
      </c>
      <c r="P60" s="40">
        <f>$F60*(1+$M$3)^3*G60*O60</f>
        <v>0</v>
      </c>
      <c r="Q60" s="226">
        <f>$I60</f>
        <v>0</v>
      </c>
      <c r="R60" s="57">
        <f>$F60*(1+$M$3)^4*G60*Q60</f>
        <v>0</v>
      </c>
      <c r="S60" s="63">
        <f t="shared" ref="S60" si="63">J60+L60+N60+P60+R60</f>
        <v>0</v>
      </c>
      <c r="U60" s="82"/>
      <c r="V60" s="82"/>
      <c r="W60" s="82"/>
      <c r="X60" s="82"/>
      <c r="Y60" s="82"/>
      <c r="Z60" s="82"/>
      <c r="AA60" s="82"/>
      <c r="AB60" s="82"/>
      <c r="AC60" s="82"/>
      <c r="AD60" s="82"/>
      <c r="AE60" s="82"/>
      <c r="AF60" s="82"/>
      <c r="AG60" s="82"/>
      <c r="AH60" s="82"/>
      <c r="AI60" s="82"/>
      <c r="AJ60" s="82"/>
      <c r="AK60" s="82"/>
      <c r="AL60" s="82"/>
      <c r="AM60" s="82"/>
      <c r="AN60" s="82"/>
      <c r="AT60" s="41"/>
    </row>
    <row r="61" spans="1:47" x14ac:dyDescent="0.2">
      <c r="A61" s="30" t="s">
        <v>127</v>
      </c>
      <c r="B61" s="30" t="s">
        <v>103</v>
      </c>
      <c r="C61" s="30">
        <v>6140</v>
      </c>
      <c r="D61" s="211" t="s">
        <v>41</v>
      </c>
      <c r="E61" s="211"/>
      <c r="F61" s="212">
        <v>0</v>
      </c>
      <c r="G61" s="32">
        <v>1</v>
      </c>
      <c r="I61" s="225">
        <v>0</v>
      </c>
      <c r="J61" s="40">
        <f>F61*G61*I61</f>
        <v>0</v>
      </c>
      <c r="K61" s="226">
        <f>$I61</f>
        <v>0</v>
      </c>
      <c r="L61" s="40">
        <f>$F61*(1+$M$3)*K61*G61</f>
        <v>0</v>
      </c>
      <c r="M61" s="226">
        <f>$I61</f>
        <v>0</v>
      </c>
      <c r="N61" s="40">
        <f>$F61*(1+$M$3)^2*G61*M61</f>
        <v>0</v>
      </c>
      <c r="O61" s="226">
        <f>$I61</f>
        <v>0</v>
      </c>
      <c r="P61" s="40">
        <f>$F61*(1+$M$3)^3*G61*O61</f>
        <v>0</v>
      </c>
      <c r="Q61" s="226">
        <f>$I61</f>
        <v>0</v>
      </c>
      <c r="R61" s="57">
        <f>$F61*(1+$M$3)^4*G61*Q61</f>
        <v>0</v>
      </c>
      <c r="S61" s="63">
        <f t="shared" ref="S61" si="64">J61+L61+N61+P61+R61</f>
        <v>0</v>
      </c>
      <c r="U61" s="82"/>
      <c r="V61" s="82"/>
      <c r="W61" s="82"/>
      <c r="X61" s="82"/>
      <c r="Y61" s="82"/>
      <c r="Z61" s="82"/>
      <c r="AA61" s="82"/>
      <c r="AB61" s="82"/>
      <c r="AC61" s="82"/>
      <c r="AD61" s="82"/>
      <c r="AE61" s="82"/>
      <c r="AF61" s="82"/>
      <c r="AG61" s="82"/>
      <c r="AH61" s="82"/>
      <c r="AI61" s="82"/>
      <c r="AJ61" s="82"/>
      <c r="AK61" s="82"/>
      <c r="AL61" s="82"/>
      <c r="AM61" s="82"/>
      <c r="AN61" s="82"/>
      <c r="AT61" s="41"/>
    </row>
    <row r="62" spans="1:47" x14ac:dyDescent="0.2">
      <c r="A62" s="30" t="s">
        <v>127</v>
      </c>
      <c r="B62" s="30" t="s">
        <v>103</v>
      </c>
      <c r="C62" s="30">
        <v>6140</v>
      </c>
      <c r="D62" s="211" t="s">
        <v>41</v>
      </c>
      <c r="E62" s="211"/>
      <c r="F62" s="212">
        <v>0</v>
      </c>
      <c r="G62" s="32">
        <v>1</v>
      </c>
      <c r="I62" s="225">
        <v>0</v>
      </c>
      <c r="J62" s="40">
        <f>F62*G62*I62</f>
        <v>0</v>
      </c>
      <c r="K62" s="226">
        <f>$I62</f>
        <v>0</v>
      </c>
      <c r="L62" s="40">
        <f>$F62*(1+$M$3)*K62*G62</f>
        <v>0</v>
      </c>
      <c r="M62" s="226">
        <f>$I62</f>
        <v>0</v>
      </c>
      <c r="N62" s="40">
        <f>$F62*(1+$M$3)^2*G62*M62</f>
        <v>0</v>
      </c>
      <c r="O62" s="226">
        <f>$I62</f>
        <v>0</v>
      </c>
      <c r="P62" s="40">
        <f>$F62*(1+$M$3)^3*G62*O62</f>
        <v>0</v>
      </c>
      <c r="Q62" s="226">
        <f>$I62</f>
        <v>0</v>
      </c>
      <c r="R62" s="57">
        <f>$F62*(1+$M$3)^4*G62*Q62</f>
        <v>0</v>
      </c>
      <c r="S62" s="63">
        <f t="shared" si="62"/>
        <v>0</v>
      </c>
      <c r="U62" s="82"/>
      <c r="V62" s="82"/>
      <c r="W62" s="82"/>
      <c r="X62" s="82"/>
      <c r="Y62" s="82"/>
      <c r="Z62" s="82"/>
      <c r="AA62" s="82"/>
      <c r="AB62" s="82"/>
      <c r="AC62" s="82"/>
      <c r="AD62" s="82"/>
      <c r="AE62" s="82"/>
      <c r="AF62" s="82"/>
      <c r="AG62" s="82"/>
      <c r="AH62" s="82"/>
      <c r="AI62" s="82"/>
      <c r="AJ62" s="82"/>
      <c r="AK62" s="82"/>
      <c r="AL62" s="82"/>
      <c r="AM62" s="82"/>
      <c r="AN62" s="82"/>
      <c r="AT62" s="41"/>
    </row>
    <row r="63" spans="1:47" s="42" customFormat="1" x14ac:dyDescent="0.2">
      <c r="A63" s="42" t="s">
        <v>198</v>
      </c>
      <c r="F63" s="43"/>
      <c r="I63" s="200"/>
      <c r="J63" s="44">
        <f>SUM(J58:J62)</f>
        <v>0</v>
      </c>
      <c r="K63" s="207"/>
      <c r="L63" s="44">
        <f>SUM(L58:L62)</f>
        <v>0</v>
      </c>
      <c r="M63" s="207"/>
      <c r="N63" s="44">
        <f>SUM(N58:N62)</f>
        <v>0</v>
      </c>
      <c r="O63" s="207"/>
      <c r="P63" s="44">
        <f>SUM(P58:P62)</f>
        <v>0</v>
      </c>
      <c r="Q63" s="207"/>
      <c r="R63" s="44">
        <f>SUM(R58:R62)</f>
        <v>0</v>
      </c>
      <c r="S63" s="64">
        <f>SUM(J63:R63)</f>
        <v>0</v>
      </c>
      <c r="T63" s="85"/>
      <c r="U63" s="84"/>
      <c r="V63" s="84"/>
      <c r="W63" s="84"/>
      <c r="X63" s="84"/>
      <c r="Y63" s="84"/>
      <c r="Z63" s="84"/>
      <c r="AA63" s="84"/>
      <c r="AB63" s="84"/>
      <c r="AC63" s="84"/>
      <c r="AD63" s="84"/>
      <c r="AE63" s="84"/>
      <c r="AF63" s="84"/>
      <c r="AG63" s="84"/>
      <c r="AH63" s="84"/>
      <c r="AI63" s="84"/>
      <c r="AJ63" s="84"/>
      <c r="AK63" s="84"/>
      <c r="AL63" s="84"/>
      <c r="AM63" s="84"/>
      <c r="AN63" s="84"/>
      <c r="AT63" s="61"/>
      <c r="AU63" s="59"/>
    </row>
    <row r="64" spans="1:47" s="42" customFormat="1" x14ac:dyDescent="0.2">
      <c r="A64" s="42" t="s">
        <v>202</v>
      </c>
      <c r="F64" s="43"/>
      <c r="I64" s="200"/>
      <c r="J64" s="44">
        <v>0</v>
      </c>
      <c r="K64" s="207"/>
      <c r="L64" s="44">
        <v>0</v>
      </c>
      <c r="M64" s="207"/>
      <c r="N64" s="44">
        <v>0</v>
      </c>
      <c r="O64" s="207"/>
      <c r="P64" s="44">
        <v>0</v>
      </c>
      <c r="Q64" s="207"/>
      <c r="R64" s="44">
        <v>0</v>
      </c>
      <c r="S64" s="64">
        <f>SUM(I64:R64)</f>
        <v>0</v>
      </c>
      <c r="T64" s="85"/>
      <c r="U64" s="86"/>
      <c r="V64" s="86"/>
      <c r="W64" s="86"/>
      <c r="X64" s="86"/>
      <c r="Y64" s="86"/>
      <c r="Z64" s="86"/>
      <c r="AA64" s="86"/>
      <c r="AB64" s="86"/>
      <c r="AC64" s="86"/>
      <c r="AD64" s="86"/>
      <c r="AE64" s="86"/>
      <c r="AF64" s="86"/>
      <c r="AG64" s="86"/>
      <c r="AH64" s="84"/>
      <c r="AI64" s="84"/>
      <c r="AJ64" s="84"/>
      <c r="AK64" s="84"/>
      <c r="AL64" s="84"/>
      <c r="AM64" s="84"/>
      <c r="AN64" s="84"/>
      <c r="AT64" s="61"/>
      <c r="AU64" s="59"/>
    </row>
    <row r="65" spans="1:47" s="59" customFormat="1" x14ac:dyDescent="0.2">
      <c r="F65" s="60"/>
      <c r="I65" s="201"/>
      <c r="J65" s="61"/>
      <c r="K65" s="208"/>
      <c r="L65" s="61"/>
      <c r="M65" s="208"/>
      <c r="N65" s="61"/>
      <c r="O65" s="208"/>
      <c r="P65" s="61"/>
      <c r="Q65" s="208"/>
      <c r="R65" s="62"/>
      <c r="S65" s="66"/>
      <c r="T65" s="85"/>
      <c r="U65" s="86"/>
      <c r="V65" s="86"/>
      <c r="W65" s="86"/>
      <c r="X65" s="86"/>
      <c r="Y65" s="86"/>
      <c r="Z65" s="86"/>
      <c r="AA65" s="86"/>
      <c r="AB65" s="86"/>
      <c r="AC65" s="86"/>
      <c r="AD65" s="86"/>
      <c r="AE65" s="86"/>
      <c r="AF65" s="86"/>
      <c r="AG65" s="86"/>
      <c r="AH65" s="84"/>
      <c r="AI65" s="84"/>
      <c r="AJ65" s="84"/>
      <c r="AK65" s="84"/>
      <c r="AL65" s="84"/>
      <c r="AM65" s="84"/>
      <c r="AN65" s="84"/>
      <c r="AT65" s="61"/>
    </row>
    <row r="66" spans="1:47" s="59" customFormat="1" ht="15" x14ac:dyDescent="0.35">
      <c r="F66" s="75" t="s">
        <v>124</v>
      </c>
      <c r="G66" s="76" t="s">
        <v>125</v>
      </c>
      <c r="H66" s="76" t="s">
        <v>126</v>
      </c>
      <c r="I66" s="201"/>
      <c r="J66" s="61"/>
      <c r="K66" s="208"/>
      <c r="L66" s="61"/>
      <c r="M66" s="208"/>
      <c r="N66" s="61"/>
      <c r="O66" s="208"/>
      <c r="P66" s="61"/>
      <c r="Q66" s="208"/>
      <c r="R66" s="61"/>
      <c r="S66" s="66"/>
      <c r="T66" s="85"/>
      <c r="U66" s="84"/>
      <c r="V66" s="84"/>
      <c r="W66" s="84"/>
      <c r="X66" s="84"/>
      <c r="Y66" s="84"/>
      <c r="Z66" s="84"/>
      <c r="AA66" s="84"/>
      <c r="AB66" s="84"/>
      <c r="AC66" s="84"/>
      <c r="AD66" s="84"/>
      <c r="AE66" s="84"/>
      <c r="AF66" s="84"/>
      <c r="AG66" s="84"/>
      <c r="AH66" s="84"/>
      <c r="AI66" s="84"/>
      <c r="AJ66" s="84"/>
      <c r="AK66" s="84"/>
      <c r="AL66" s="84"/>
      <c r="AM66" s="84"/>
      <c r="AN66" s="84"/>
      <c r="AT66" s="61"/>
    </row>
    <row r="67" spans="1:47" s="34" customFormat="1" x14ac:dyDescent="0.2">
      <c r="A67" s="32" t="s">
        <v>197</v>
      </c>
      <c r="B67" s="32" t="s">
        <v>103</v>
      </c>
      <c r="C67" s="32">
        <v>6110</v>
      </c>
      <c r="D67" s="227" t="s">
        <v>41</v>
      </c>
      <c r="E67" s="227"/>
      <c r="F67" s="228"/>
      <c r="G67" s="227"/>
      <c r="H67" s="227"/>
      <c r="I67" s="202"/>
      <c r="J67" s="41">
        <f>F67*G67*H67</f>
        <v>0</v>
      </c>
      <c r="K67" s="210"/>
      <c r="L67" s="41">
        <f>$F67*(1+$M$3)*H67*G67</f>
        <v>0</v>
      </c>
      <c r="M67" s="210"/>
      <c r="N67" s="41">
        <f>$F67*(1+$M$3)^2*G67*H67</f>
        <v>0</v>
      </c>
      <c r="O67" s="210"/>
      <c r="P67" s="41">
        <f>$F67*(1+$M$3)^3*G67*H67</f>
        <v>0</v>
      </c>
      <c r="Q67" s="210"/>
      <c r="R67" s="82">
        <f>$F67*(1+$M$3)^4*G67*H67</f>
        <v>0</v>
      </c>
      <c r="S67" s="111">
        <f t="shared" ref="S67:S71" si="65">J67+L67+N67+P67+R67</f>
        <v>0</v>
      </c>
      <c r="T67" s="96"/>
      <c r="U67" s="95"/>
      <c r="V67" s="95"/>
      <c r="W67" s="95"/>
      <c r="X67" s="95"/>
      <c r="Y67" s="95"/>
      <c r="Z67" s="95"/>
      <c r="AA67" s="95"/>
      <c r="AB67" s="95"/>
      <c r="AC67" s="95"/>
      <c r="AD67" s="95"/>
      <c r="AE67" s="95"/>
      <c r="AF67" s="95"/>
      <c r="AG67" s="95"/>
      <c r="AH67" s="95"/>
      <c r="AI67" s="95"/>
      <c r="AJ67" s="95"/>
      <c r="AK67" s="95"/>
      <c r="AL67" s="95"/>
      <c r="AM67" s="95"/>
      <c r="AN67" s="95"/>
      <c r="AT67" s="94"/>
    </row>
    <row r="68" spans="1:47" s="34" customFormat="1" x14ac:dyDescent="0.2">
      <c r="A68" s="32" t="s">
        <v>197</v>
      </c>
      <c r="B68" s="32" t="s">
        <v>103</v>
      </c>
      <c r="C68" s="32">
        <v>6110</v>
      </c>
      <c r="D68" s="227" t="s">
        <v>41</v>
      </c>
      <c r="E68" s="227"/>
      <c r="F68" s="228"/>
      <c r="G68" s="227"/>
      <c r="H68" s="227"/>
      <c r="I68" s="202"/>
      <c r="J68" s="41">
        <f t="shared" ref="J68:J71" si="66">F68*G68*H68</f>
        <v>0</v>
      </c>
      <c r="K68" s="210"/>
      <c r="L68" s="41">
        <f>$F68*(1+$M$3)*H68*G68</f>
        <v>0</v>
      </c>
      <c r="M68" s="210"/>
      <c r="N68" s="41">
        <f>$F68*(1+$M$3)^2*G68*H68</f>
        <v>0</v>
      </c>
      <c r="O68" s="210"/>
      <c r="P68" s="41">
        <f>$F68*(1+$M$3)^3*G68*H68</f>
        <v>0</v>
      </c>
      <c r="Q68" s="210"/>
      <c r="R68" s="82">
        <f>$F68*(1+$M$3)^4*G68*H68</f>
        <v>0</v>
      </c>
      <c r="S68" s="111">
        <f t="shared" si="65"/>
        <v>0</v>
      </c>
      <c r="T68" s="96"/>
      <c r="U68" s="95"/>
      <c r="V68" s="95"/>
      <c r="W68" s="95"/>
      <c r="X68" s="95"/>
      <c r="Y68" s="95"/>
      <c r="Z68" s="95"/>
      <c r="AA68" s="95"/>
      <c r="AB68" s="95"/>
      <c r="AC68" s="95"/>
      <c r="AD68" s="95"/>
      <c r="AE68" s="95"/>
      <c r="AF68" s="95"/>
      <c r="AG68" s="95"/>
      <c r="AH68" s="95"/>
      <c r="AI68" s="95"/>
      <c r="AJ68" s="95"/>
      <c r="AK68" s="95"/>
      <c r="AL68" s="95"/>
      <c r="AM68" s="95"/>
      <c r="AN68" s="95"/>
      <c r="AT68" s="94"/>
    </row>
    <row r="69" spans="1:47" s="34" customFormat="1" x14ac:dyDescent="0.2">
      <c r="A69" s="32" t="s">
        <v>197</v>
      </c>
      <c r="B69" s="32" t="s">
        <v>103</v>
      </c>
      <c r="C69" s="32">
        <v>6110</v>
      </c>
      <c r="D69" s="227" t="s">
        <v>41</v>
      </c>
      <c r="E69" s="227"/>
      <c r="F69" s="228"/>
      <c r="G69" s="227"/>
      <c r="H69" s="227"/>
      <c r="I69" s="202"/>
      <c r="J69" s="41">
        <f t="shared" si="66"/>
        <v>0</v>
      </c>
      <c r="K69" s="210"/>
      <c r="L69" s="41">
        <f>$F69*(1+$M$3)*H69*G69</f>
        <v>0</v>
      </c>
      <c r="M69" s="210"/>
      <c r="N69" s="41">
        <f>$F69*(1+$M$3)^2*G69*H69</f>
        <v>0</v>
      </c>
      <c r="O69" s="210"/>
      <c r="P69" s="41">
        <f>$F69*(1+$M$3)^3*G69*H69</f>
        <v>0</v>
      </c>
      <c r="Q69" s="210"/>
      <c r="R69" s="82">
        <f>$F69*(1+$M$3)^4*G69*H69</f>
        <v>0</v>
      </c>
      <c r="S69" s="111">
        <f t="shared" si="65"/>
        <v>0</v>
      </c>
      <c r="T69" s="96"/>
      <c r="U69" s="95"/>
      <c r="V69" s="95"/>
      <c r="W69" s="95"/>
      <c r="X69" s="95"/>
      <c r="Y69" s="95"/>
      <c r="Z69" s="95"/>
      <c r="AA69" s="95"/>
      <c r="AB69" s="95"/>
      <c r="AC69" s="95"/>
      <c r="AD69" s="95"/>
      <c r="AE69" s="95"/>
      <c r="AF69" s="95"/>
      <c r="AG69" s="95"/>
      <c r="AH69" s="95"/>
      <c r="AI69" s="95"/>
      <c r="AJ69" s="95"/>
      <c r="AK69" s="95"/>
      <c r="AL69" s="95"/>
      <c r="AM69" s="95"/>
      <c r="AN69" s="95"/>
      <c r="AT69" s="94"/>
    </row>
    <row r="70" spans="1:47" x14ac:dyDescent="0.2">
      <c r="A70" s="32" t="s">
        <v>197</v>
      </c>
      <c r="B70" s="30" t="s">
        <v>103</v>
      </c>
      <c r="C70" s="30">
        <v>6110</v>
      </c>
      <c r="D70" s="227" t="s">
        <v>41</v>
      </c>
      <c r="E70" s="227"/>
      <c r="F70" s="228"/>
      <c r="G70" s="227"/>
      <c r="H70" s="227"/>
      <c r="I70" s="202"/>
      <c r="J70" s="41">
        <f t="shared" ref="J70" si="67">F70*G70*H70</f>
        <v>0</v>
      </c>
      <c r="K70" s="210"/>
      <c r="L70" s="41">
        <f>$F70*(1+$M$3)*H70*G70</f>
        <v>0</v>
      </c>
      <c r="M70" s="210"/>
      <c r="N70" s="41">
        <f>$F70*(1+$M$3)^2*G70*H70</f>
        <v>0</v>
      </c>
      <c r="O70" s="210"/>
      <c r="P70" s="41">
        <f>$F70*(1+$M$3)^3*G70*H70</f>
        <v>0</v>
      </c>
      <c r="Q70" s="210"/>
      <c r="R70" s="82">
        <f>$F70*(1+$M$3)^4*G70*H70</f>
        <v>0</v>
      </c>
      <c r="S70" s="111">
        <f t="shared" ref="S70" si="68">J70+L70+N70+P70+R70</f>
        <v>0</v>
      </c>
      <c r="U70" s="82"/>
      <c r="V70" s="82"/>
      <c r="W70" s="82"/>
      <c r="X70" s="82"/>
      <c r="Y70" s="82"/>
      <c r="Z70" s="82"/>
      <c r="AA70" s="82"/>
      <c r="AB70" s="82"/>
      <c r="AC70" s="82"/>
      <c r="AD70" s="82"/>
      <c r="AE70" s="82"/>
      <c r="AF70" s="82"/>
      <c r="AG70" s="82"/>
      <c r="AH70" s="82"/>
      <c r="AI70" s="82"/>
      <c r="AJ70" s="82"/>
      <c r="AK70" s="82"/>
      <c r="AL70" s="82"/>
      <c r="AM70" s="82"/>
      <c r="AN70" s="82"/>
      <c r="AT70" s="41"/>
    </row>
    <row r="71" spans="1:47" x14ac:dyDescent="0.2">
      <c r="A71" s="32" t="s">
        <v>197</v>
      </c>
      <c r="B71" s="30" t="s">
        <v>103</v>
      </c>
      <c r="C71" s="30">
        <v>6110</v>
      </c>
      <c r="D71" s="227" t="s">
        <v>41</v>
      </c>
      <c r="E71" s="227"/>
      <c r="F71" s="228"/>
      <c r="G71" s="227"/>
      <c r="H71" s="227"/>
      <c r="I71" s="202"/>
      <c r="J71" s="41">
        <f t="shared" si="66"/>
        <v>0</v>
      </c>
      <c r="K71" s="210"/>
      <c r="L71" s="41">
        <f>$F71*(1+$M$3)*H71*G71</f>
        <v>0</v>
      </c>
      <c r="M71" s="210"/>
      <c r="N71" s="41">
        <f>$F71*(1+$M$3)^2*G71*H71</f>
        <v>0</v>
      </c>
      <c r="O71" s="210"/>
      <c r="P71" s="41">
        <f>$F71*(1+$M$3)^3*G71*H71</f>
        <v>0</v>
      </c>
      <c r="Q71" s="210"/>
      <c r="R71" s="82">
        <f>$F71*(1+$M$3)^4*G71*H71</f>
        <v>0</v>
      </c>
      <c r="S71" s="111">
        <f t="shared" si="65"/>
        <v>0</v>
      </c>
      <c r="U71" s="82"/>
      <c r="V71" s="82"/>
      <c r="W71" s="82"/>
      <c r="X71" s="82"/>
      <c r="Y71" s="82"/>
      <c r="Z71" s="82"/>
      <c r="AA71" s="82"/>
      <c r="AB71" s="82"/>
      <c r="AC71" s="82"/>
      <c r="AD71" s="82"/>
      <c r="AE71" s="82"/>
      <c r="AF71" s="82"/>
      <c r="AG71" s="82"/>
      <c r="AH71" s="82"/>
      <c r="AI71" s="82"/>
      <c r="AJ71" s="82"/>
      <c r="AK71" s="82"/>
      <c r="AL71" s="82"/>
      <c r="AM71" s="82"/>
      <c r="AN71" s="82"/>
      <c r="AT71" s="41"/>
    </row>
    <row r="72" spans="1:47" s="42" customFormat="1" x14ac:dyDescent="0.2">
      <c r="A72" s="42" t="s">
        <v>199</v>
      </c>
      <c r="F72" s="43"/>
      <c r="I72" s="200"/>
      <c r="J72" s="44">
        <f>SUM(J67:J71)</f>
        <v>0</v>
      </c>
      <c r="K72" s="207"/>
      <c r="L72" s="44">
        <f>SUM(L67:L71)</f>
        <v>0</v>
      </c>
      <c r="M72" s="207"/>
      <c r="N72" s="44">
        <f>SUM(N67:N71)</f>
        <v>0</v>
      </c>
      <c r="O72" s="207"/>
      <c r="P72" s="44">
        <f>SUM(P67:P71)</f>
        <v>0</v>
      </c>
      <c r="Q72" s="207"/>
      <c r="R72" s="44">
        <f>SUM(R67:R71)</f>
        <v>0</v>
      </c>
      <c r="S72" s="64">
        <f>SUM(J72:R72)</f>
        <v>0</v>
      </c>
      <c r="T72" s="83">
        <f>SUM(J72:R72)-S72</f>
        <v>0</v>
      </c>
      <c r="U72" s="84"/>
      <c r="V72" s="84"/>
      <c r="W72" s="84"/>
      <c r="X72" s="84"/>
      <c r="Y72" s="84"/>
      <c r="Z72" s="84"/>
      <c r="AA72" s="84"/>
      <c r="AB72" s="84"/>
      <c r="AC72" s="84"/>
      <c r="AD72" s="84"/>
      <c r="AE72" s="84"/>
      <c r="AF72" s="84"/>
      <c r="AG72" s="84"/>
      <c r="AH72" s="84"/>
      <c r="AI72" s="84"/>
      <c r="AJ72" s="84"/>
      <c r="AK72" s="84"/>
      <c r="AL72" s="84"/>
      <c r="AM72" s="84"/>
      <c r="AN72" s="84"/>
      <c r="AT72" s="61"/>
      <c r="AU72" s="59"/>
    </row>
    <row r="73" spans="1:47" s="42" customFormat="1" x14ac:dyDescent="0.2">
      <c r="A73" s="42" t="s">
        <v>201</v>
      </c>
      <c r="F73" s="43"/>
      <c r="I73" s="200"/>
      <c r="J73" s="44">
        <v>0</v>
      </c>
      <c r="K73" s="207"/>
      <c r="L73" s="44">
        <v>0</v>
      </c>
      <c r="M73" s="207"/>
      <c r="N73" s="44">
        <v>0</v>
      </c>
      <c r="O73" s="207"/>
      <c r="P73" s="44">
        <v>0</v>
      </c>
      <c r="Q73" s="207"/>
      <c r="R73" s="44">
        <v>0</v>
      </c>
      <c r="S73" s="64">
        <f>SUM(I73:R73)</f>
        <v>0</v>
      </c>
      <c r="T73" s="85"/>
      <c r="U73" s="86"/>
      <c r="V73" s="86"/>
      <c r="W73" s="86"/>
      <c r="X73" s="86"/>
      <c r="Y73" s="86"/>
      <c r="Z73" s="86"/>
      <c r="AA73" s="86"/>
      <c r="AB73" s="86"/>
      <c r="AC73" s="86"/>
      <c r="AD73" s="86"/>
      <c r="AE73" s="86"/>
      <c r="AF73" s="86"/>
      <c r="AG73" s="86"/>
      <c r="AH73" s="84"/>
      <c r="AI73" s="84"/>
      <c r="AJ73" s="84"/>
      <c r="AK73" s="84"/>
      <c r="AL73" s="84"/>
      <c r="AM73" s="84"/>
      <c r="AN73" s="84"/>
      <c r="AT73" s="61"/>
      <c r="AU73" s="59"/>
    </row>
    <row r="74" spans="1:47" x14ac:dyDescent="0.2">
      <c r="D74" s="32"/>
      <c r="E74" s="32"/>
      <c r="F74" s="41"/>
      <c r="G74" s="32"/>
      <c r="H74" s="32"/>
      <c r="I74" s="202"/>
      <c r="J74" s="40"/>
      <c r="K74" s="209"/>
      <c r="L74" s="40"/>
      <c r="M74" s="209"/>
      <c r="N74" s="40"/>
      <c r="O74" s="209"/>
      <c r="P74" s="40"/>
      <c r="Q74" s="209"/>
      <c r="R74" s="57"/>
      <c r="S74" s="63"/>
      <c r="U74" s="82"/>
      <c r="V74" s="82"/>
      <c r="W74" s="82"/>
      <c r="X74" s="82"/>
      <c r="Y74" s="82"/>
      <c r="Z74" s="82"/>
      <c r="AA74" s="82"/>
      <c r="AB74" s="82"/>
      <c r="AC74" s="82"/>
      <c r="AD74" s="82"/>
      <c r="AE74" s="82"/>
      <c r="AF74" s="82"/>
      <c r="AG74" s="82"/>
      <c r="AH74" s="82"/>
      <c r="AI74" s="82"/>
      <c r="AJ74" s="82"/>
      <c r="AK74" s="82"/>
      <c r="AL74" s="82"/>
      <c r="AM74" s="82"/>
      <c r="AN74" s="82"/>
      <c r="AT74" s="41"/>
    </row>
    <row r="75" spans="1:47" ht="15" x14ac:dyDescent="0.35">
      <c r="D75" s="32"/>
      <c r="E75" s="32"/>
      <c r="F75" s="75" t="s">
        <v>124</v>
      </c>
      <c r="G75" s="76" t="s">
        <v>125</v>
      </c>
      <c r="H75" s="76" t="s">
        <v>126</v>
      </c>
      <c r="I75" s="202"/>
      <c r="J75" s="40"/>
      <c r="K75" s="209"/>
      <c r="L75" s="40"/>
      <c r="M75" s="209"/>
      <c r="N75" s="40"/>
      <c r="O75" s="209"/>
      <c r="P75" s="40"/>
      <c r="Q75" s="209"/>
      <c r="R75" s="57"/>
      <c r="S75" s="63"/>
      <c r="U75" s="82"/>
      <c r="V75" s="82"/>
      <c r="W75" s="82"/>
      <c r="X75" s="82"/>
      <c r="Y75" s="82"/>
      <c r="Z75" s="82"/>
      <c r="AA75" s="82"/>
      <c r="AB75" s="82"/>
      <c r="AC75" s="82"/>
      <c r="AD75" s="82"/>
      <c r="AE75" s="82"/>
      <c r="AF75" s="82"/>
      <c r="AG75" s="82"/>
      <c r="AH75" s="82"/>
      <c r="AI75" s="82"/>
      <c r="AJ75" s="82"/>
      <c r="AK75" s="82"/>
      <c r="AL75" s="82"/>
      <c r="AM75" s="82"/>
      <c r="AN75" s="82"/>
      <c r="AT75" s="41"/>
    </row>
    <row r="76" spans="1:47" x14ac:dyDescent="0.2">
      <c r="A76" s="30" t="s">
        <v>128</v>
      </c>
      <c r="B76" s="30" t="s">
        <v>103</v>
      </c>
      <c r="C76" s="30">
        <v>6120</v>
      </c>
      <c r="D76" s="227" t="s">
        <v>41</v>
      </c>
      <c r="E76" s="227"/>
      <c r="F76" s="228"/>
      <c r="G76" s="227"/>
      <c r="H76" s="227"/>
      <c r="I76" s="202"/>
      <c r="J76" s="41">
        <f t="shared" ref="J76:J77" si="69">F76*G76*H76</f>
        <v>0</v>
      </c>
      <c r="K76" s="210"/>
      <c r="L76" s="41"/>
      <c r="M76" s="210"/>
      <c r="N76" s="41">
        <f>$F76*(1+$M$3)^2*G76*H76</f>
        <v>0</v>
      </c>
      <c r="O76" s="210"/>
      <c r="P76" s="41">
        <f>$F76*(1+$M$3)^3*G76*H76</f>
        <v>0</v>
      </c>
      <c r="Q76" s="210"/>
      <c r="R76" s="82">
        <f>$F76*(1+$M$3)^4*G76*H76</f>
        <v>0</v>
      </c>
      <c r="S76" s="63">
        <f t="shared" ref="S76" si="70">J76+L76+N76+P76+R76</f>
        <v>0</v>
      </c>
      <c r="U76" s="82"/>
      <c r="V76" s="82"/>
      <c r="W76" s="82"/>
      <c r="X76" s="82"/>
      <c r="Y76" s="82"/>
      <c r="Z76" s="82"/>
      <c r="AA76" s="82"/>
      <c r="AB76" s="82"/>
      <c r="AC76" s="82"/>
      <c r="AD76" s="82"/>
      <c r="AE76" s="82"/>
      <c r="AF76" s="82"/>
      <c r="AG76" s="82"/>
      <c r="AH76" s="82"/>
      <c r="AI76" s="82"/>
      <c r="AJ76" s="82"/>
      <c r="AK76" s="82"/>
      <c r="AL76" s="82"/>
      <c r="AM76" s="82"/>
      <c r="AN76" s="82"/>
      <c r="AT76" s="41"/>
    </row>
    <row r="77" spans="1:47" x14ac:dyDescent="0.2">
      <c r="A77" s="30" t="s">
        <v>128</v>
      </c>
      <c r="B77" s="30" t="s">
        <v>103</v>
      </c>
      <c r="C77" s="30">
        <v>6120</v>
      </c>
      <c r="D77" s="227" t="s">
        <v>41</v>
      </c>
      <c r="E77" s="227"/>
      <c r="F77" s="228"/>
      <c r="G77" s="227"/>
      <c r="H77" s="227"/>
      <c r="I77" s="202"/>
      <c r="J77" s="41">
        <f t="shared" si="69"/>
        <v>0</v>
      </c>
      <c r="K77" s="210"/>
      <c r="L77" s="41"/>
      <c r="M77" s="210"/>
      <c r="N77" s="41">
        <f>$F77*(1+$M$3)^2*G77*H77</f>
        <v>0</v>
      </c>
      <c r="O77" s="210"/>
      <c r="P77" s="41">
        <f>$F77*(1+$M$3)^3*G77*H77</f>
        <v>0</v>
      </c>
      <c r="Q77" s="210"/>
      <c r="R77" s="82">
        <f>$F77*(1+$M$3)^4*G77*H77</f>
        <v>0</v>
      </c>
      <c r="S77" s="63">
        <f t="shared" ref="S77:S80" si="71">J77+L77+N77+P77+R77</f>
        <v>0</v>
      </c>
      <c r="U77" s="82"/>
      <c r="V77" s="82"/>
      <c r="W77" s="82"/>
      <c r="X77" s="82"/>
      <c r="Y77" s="82"/>
      <c r="Z77" s="82"/>
      <c r="AA77" s="82"/>
      <c r="AB77" s="82"/>
      <c r="AC77" s="82"/>
      <c r="AD77" s="82"/>
      <c r="AE77" s="82"/>
      <c r="AF77" s="82"/>
      <c r="AG77" s="82"/>
      <c r="AH77" s="82"/>
      <c r="AI77" s="82"/>
      <c r="AJ77" s="82"/>
      <c r="AK77" s="82"/>
      <c r="AL77" s="82"/>
      <c r="AM77" s="82"/>
      <c r="AN77" s="82"/>
      <c r="AT77" s="41"/>
    </row>
    <row r="78" spans="1:47" x14ac:dyDescent="0.2">
      <c r="A78" s="30" t="s">
        <v>128</v>
      </c>
      <c r="B78" s="30" t="s">
        <v>103</v>
      </c>
      <c r="C78" s="30">
        <v>6120</v>
      </c>
      <c r="D78" s="227" t="s">
        <v>41</v>
      </c>
      <c r="E78" s="227"/>
      <c r="F78" s="228"/>
      <c r="G78" s="227"/>
      <c r="H78" s="227"/>
      <c r="I78" s="202"/>
      <c r="J78" s="41">
        <f t="shared" ref="J78" si="72">F78*G78*H78</f>
        <v>0</v>
      </c>
      <c r="K78" s="210"/>
      <c r="L78" s="41"/>
      <c r="M78" s="210"/>
      <c r="N78" s="41">
        <f>$F78*(1+$M$3)^2*G78*H78</f>
        <v>0</v>
      </c>
      <c r="O78" s="210"/>
      <c r="P78" s="41">
        <f>$F78*(1+$M$3)^3*G78*H78</f>
        <v>0</v>
      </c>
      <c r="Q78" s="210"/>
      <c r="R78" s="82">
        <f>$F78*(1+$M$3)^4*G78*H78</f>
        <v>0</v>
      </c>
      <c r="S78" s="63">
        <f t="shared" ref="S78" si="73">J78+L78+N78+P78+R78</f>
        <v>0</v>
      </c>
      <c r="U78" s="82"/>
      <c r="V78" s="82"/>
      <c r="W78" s="82"/>
      <c r="X78" s="82"/>
      <c r="Y78" s="82"/>
      <c r="Z78" s="82"/>
      <c r="AA78" s="82"/>
      <c r="AB78" s="82"/>
      <c r="AC78" s="82"/>
      <c r="AD78" s="82"/>
      <c r="AE78" s="82"/>
      <c r="AF78" s="82"/>
      <c r="AG78" s="82"/>
      <c r="AH78" s="82"/>
      <c r="AI78" s="82"/>
      <c r="AJ78" s="82"/>
      <c r="AK78" s="82"/>
      <c r="AL78" s="82"/>
      <c r="AM78" s="82"/>
      <c r="AN78" s="82"/>
      <c r="AT78" s="41"/>
    </row>
    <row r="79" spans="1:47" x14ac:dyDescent="0.2">
      <c r="A79" s="30" t="s">
        <v>128</v>
      </c>
      <c r="B79" s="30" t="s">
        <v>103</v>
      </c>
      <c r="C79" s="30">
        <v>6120</v>
      </c>
      <c r="D79" s="227" t="s">
        <v>41</v>
      </c>
      <c r="E79" s="227"/>
      <c r="F79" s="228"/>
      <c r="G79" s="227"/>
      <c r="H79" s="227"/>
      <c r="I79" s="202"/>
      <c r="J79" s="41"/>
      <c r="K79" s="210"/>
      <c r="L79" s="41">
        <f>$F79*(1+$M$3)*H79*G79</f>
        <v>0</v>
      </c>
      <c r="M79" s="210"/>
      <c r="N79" s="41">
        <f>$F79*(1+$M$3)^2*G79*H79</f>
        <v>0</v>
      </c>
      <c r="O79" s="210"/>
      <c r="P79" s="41">
        <f>$F79*(1+$M$3)^3*G79*H79</f>
        <v>0</v>
      </c>
      <c r="Q79" s="210"/>
      <c r="R79" s="82">
        <f>$F79*(1+$M$3)^4*G79*H79</f>
        <v>0</v>
      </c>
      <c r="S79" s="63">
        <f t="shared" si="71"/>
        <v>0</v>
      </c>
      <c r="U79" s="82"/>
      <c r="V79" s="82"/>
      <c r="W79" s="82"/>
      <c r="X79" s="82"/>
      <c r="Y79" s="82"/>
      <c r="Z79" s="82"/>
      <c r="AA79" s="82"/>
      <c r="AB79" s="82"/>
      <c r="AC79" s="82"/>
      <c r="AD79" s="82"/>
      <c r="AE79" s="82"/>
      <c r="AF79" s="82"/>
      <c r="AG79" s="82"/>
      <c r="AH79" s="82"/>
      <c r="AI79" s="82"/>
      <c r="AJ79" s="82"/>
      <c r="AK79" s="82"/>
      <c r="AL79" s="82"/>
      <c r="AM79" s="82"/>
      <c r="AN79" s="82"/>
      <c r="AT79" s="41"/>
    </row>
    <row r="80" spans="1:47" x14ac:dyDescent="0.2">
      <c r="A80" s="30" t="s">
        <v>128</v>
      </c>
      <c r="B80" s="30" t="s">
        <v>103</v>
      </c>
      <c r="C80" s="30">
        <v>6120</v>
      </c>
      <c r="D80" s="227" t="s">
        <v>41</v>
      </c>
      <c r="E80" s="227"/>
      <c r="F80" s="228"/>
      <c r="G80" s="227"/>
      <c r="H80" s="227"/>
      <c r="I80" s="202"/>
      <c r="J80" s="41"/>
      <c r="K80" s="210"/>
      <c r="L80" s="41">
        <f>$F80*(1+$M$3)*H80*G80</f>
        <v>0</v>
      </c>
      <c r="M80" s="210"/>
      <c r="N80" s="41">
        <f>$F80*(1+$M$3)^2*G80*H80</f>
        <v>0</v>
      </c>
      <c r="O80" s="210"/>
      <c r="P80" s="41">
        <f>$F80*(1+$M$3)^3*G80*H80</f>
        <v>0</v>
      </c>
      <c r="Q80" s="210"/>
      <c r="R80" s="82">
        <f>$F80*(1+$M$3)^4*G80*H80</f>
        <v>0</v>
      </c>
      <c r="S80" s="63">
        <f t="shared" si="71"/>
        <v>0</v>
      </c>
      <c r="U80" s="82"/>
      <c r="V80" s="82"/>
      <c r="W80" s="82"/>
      <c r="X80" s="82"/>
      <c r="Y80" s="82"/>
      <c r="Z80" s="82"/>
      <c r="AA80" s="82"/>
      <c r="AB80" s="82"/>
      <c r="AC80" s="82"/>
      <c r="AD80" s="82"/>
      <c r="AE80" s="82"/>
      <c r="AF80" s="82"/>
      <c r="AG80" s="82"/>
      <c r="AH80" s="82"/>
      <c r="AI80" s="82"/>
      <c r="AJ80" s="82"/>
      <c r="AK80" s="82"/>
      <c r="AL80" s="82"/>
      <c r="AM80" s="82"/>
      <c r="AN80" s="82"/>
      <c r="AT80" s="41"/>
    </row>
    <row r="81" spans="1:47" s="42" customFormat="1" x14ac:dyDescent="0.2">
      <c r="A81" s="42" t="s">
        <v>200</v>
      </c>
      <c r="F81" s="43"/>
      <c r="I81" s="200"/>
      <c r="J81" s="44">
        <f>SUM(J76:J80)</f>
        <v>0</v>
      </c>
      <c r="K81" s="207"/>
      <c r="L81" s="44">
        <f>SUM(L76:L80)</f>
        <v>0</v>
      </c>
      <c r="M81" s="207"/>
      <c r="N81" s="44">
        <f>SUM(N76:N80)</f>
        <v>0</v>
      </c>
      <c r="O81" s="207"/>
      <c r="P81" s="44">
        <f>SUM(P76:P80)</f>
        <v>0</v>
      </c>
      <c r="Q81" s="207"/>
      <c r="R81" s="44">
        <f>SUM(R76:R80)</f>
        <v>0</v>
      </c>
      <c r="S81" s="64">
        <f>SUM(J81:R81)</f>
        <v>0</v>
      </c>
      <c r="T81" s="85"/>
      <c r="U81" s="84"/>
      <c r="V81" s="84"/>
      <c r="W81" s="84"/>
      <c r="X81" s="84"/>
      <c r="Y81" s="84"/>
      <c r="Z81" s="84"/>
      <c r="AA81" s="84"/>
      <c r="AB81" s="84"/>
      <c r="AC81" s="84"/>
      <c r="AD81" s="84"/>
      <c r="AE81" s="84"/>
      <c r="AF81" s="84"/>
      <c r="AG81" s="84"/>
      <c r="AH81" s="84"/>
      <c r="AI81" s="84"/>
      <c r="AJ81" s="84"/>
      <c r="AK81" s="84"/>
      <c r="AL81" s="84"/>
      <c r="AM81" s="84"/>
      <c r="AN81" s="84"/>
      <c r="AT81" s="61"/>
      <c r="AU81" s="59"/>
    </row>
    <row r="82" spans="1:47" s="42" customFormat="1" x14ac:dyDescent="0.2">
      <c r="A82" s="42" t="s">
        <v>136</v>
      </c>
      <c r="F82" s="43"/>
      <c r="I82" s="200"/>
      <c r="J82" s="44">
        <f>($F$3*'fringe rates table'!$C$10+(12-$F$3)*'fringe rates table'!$D$10)/12*J81</f>
        <v>0</v>
      </c>
      <c r="K82" s="207"/>
      <c r="L82" s="44">
        <f>($F$3*'fringe rates table'!$D$10+(12-$F$3)*'fringe rates table'!$E$10)/12*L81</f>
        <v>0</v>
      </c>
      <c r="M82" s="207"/>
      <c r="N82" s="44">
        <f>($F$3*'fringe rates table'!$E$10+(12-$F$3)*'fringe rates table'!$F$10)/12*N81</f>
        <v>0</v>
      </c>
      <c r="O82" s="207"/>
      <c r="P82" s="44">
        <f>('fringe rates table'!$F$10)*P81</f>
        <v>0</v>
      </c>
      <c r="Q82" s="207"/>
      <c r="R82" s="44">
        <f>('fringe rates table'!$F$10)*R81</f>
        <v>0</v>
      </c>
      <c r="S82" s="64">
        <f>SUM(I82:R82)</f>
        <v>0</v>
      </c>
      <c r="T82" s="85"/>
      <c r="U82" s="86"/>
      <c r="V82" s="86"/>
      <c r="W82" s="86"/>
      <c r="X82" s="86"/>
      <c r="Y82" s="86"/>
      <c r="Z82" s="86"/>
      <c r="AA82" s="86"/>
      <c r="AB82" s="86"/>
      <c r="AC82" s="86"/>
      <c r="AD82" s="86"/>
      <c r="AE82" s="86"/>
      <c r="AF82" s="86"/>
      <c r="AG82" s="86"/>
      <c r="AH82" s="84"/>
      <c r="AI82" s="84"/>
      <c r="AJ82" s="84"/>
      <c r="AK82" s="84"/>
      <c r="AL82" s="84"/>
      <c r="AM82" s="84"/>
      <c r="AN82" s="84"/>
      <c r="AT82" s="61"/>
      <c r="AU82" s="59"/>
    </row>
    <row r="83" spans="1:47" x14ac:dyDescent="0.2">
      <c r="J83" s="40"/>
      <c r="K83" s="209"/>
      <c r="O83" s="97"/>
      <c r="S83" s="65"/>
      <c r="U83" s="82"/>
      <c r="V83" s="82"/>
    </row>
    <row r="84" spans="1:47" x14ac:dyDescent="0.2">
      <c r="A84" s="45" t="s">
        <v>108</v>
      </c>
      <c r="B84" s="45"/>
      <c r="C84" s="45"/>
      <c r="D84" s="45"/>
      <c r="E84" s="45"/>
      <c r="F84" s="45"/>
      <c r="G84" s="45"/>
      <c r="H84" s="45"/>
      <c r="I84" s="203"/>
      <c r="J84" s="46">
        <f>J15+J39+J31+J44+J48+J72+J81+J54+J63+J23</f>
        <v>0</v>
      </c>
      <c r="K84" s="203"/>
      <c r="L84" s="46">
        <f>L15+L39+L31+L44+L48+L72+L81+L54+L63+L23</f>
        <v>0</v>
      </c>
      <c r="M84" s="203"/>
      <c r="N84" s="46">
        <f>N15+N39+N31+N44+N48+N72+N81+N54+N63+N23</f>
        <v>0</v>
      </c>
      <c r="O84" s="203"/>
      <c r="P84" s="46">
        <f>P15+P39+P31+P44+P48+P72+P81+P54+P63+P23</f>
        <v>0</v>
      </c>
      <c r="Q84" s="203"/>
      <c r="R84" s="46">
        <f>R15+R39+R31+R44+R48+R72+R81+R54+R63+R23</f>
        <v>0</v>
      </c>
      <c r="S84" s="46">
        <f>S15+S39+S31+S44+S48+S72+S81+S54+S63+S23</f>
        <v>0</v>
      </c>
      <c r="U84" s="82"/>
      <c r="V84" s="82"/>
    </row>
    <row r="85" spans="1:47" x14ac:dyDescent="0.2">
      <c r="A85" s="45" t="s">
        <v>109</v>
      </c>
      <c r="B85" s="45"/>
      <c r="C85" s="45"/>
      <c r="D85" s="45"/>
      <c r="E85" s="45"/>
      <c r="F85" s="45"/>
      <c r="G85" s="45"/>
      <c r="H85" s="45"/>
      <c r="I85" s="203"/>
      <c r="J85" s="46">
        <f>J16+J40+J32+J45+J49+J73+J82+J55+J64+J24</f>
        <v>0</v>
      </c>
      <c r="K85" s="203"/>
      <c r="L85" s="46">
        <f>L16+L40+L32+L45+L49+L73+L82+L55+L64+L24</f>
        <v>0</v>
      </c>
      <c r="M85" s="203"/>
      <c r="N85" s="46">
        <f>N16+N40+N32+N45+N49+N73+N82+N55+N64+N24</f>
        <v>0</v>
      </c>
      <c r="O85" s="203"/>
      <c r="P85" s="46">
        <f>P16+P40+P32+P45+P49+P73+P82+P55+P64+P24</f>
        <v>0</v>
      </c>
      <c r="Q85" s="203"/>
      <c r="R85" s="46">
        <f>R16+R40+R32+R45+R49+R73+R82+R55+R64+R24</f>
        <v>0</v>
      </c>
      <c r="S85" s="46">
        <f>S16+S40+S32+S45+S49+S73+S82+S55+S64+S24</f>
        <v>0</v>
      </c>
    </row>
    <row r="86" spans="1:47" x14ac:dyDescent="0.2">
      <c r="A86" s="45" t="s">
        <v>110</v>
      </c>
      <c r="B86" s="45"/>
      <c r="C86" s="45"/>
      <c r="D86" s="45"/>
      <c r="E86" s="45"/>
      <c r="F86" s="45"/>
      <c r="G86" s="45"/>
      <c r="H86" s="45"/>
      <c r="I86" s="203"/>
      <c r="J86" s="46">
        <f>SUM(J84:J85)</f>
        <v>0</v>
      </c>
      <c r="K86" s="203"/>
      <c r="L86" s="46">
        <f>SUM(L84:L85)</f>
        <v>0</v>
      </c>
      <c r="M86" s="203"/>
      <c r="N86" s="46">
        <f>SUM(N84:N85)</f>
        <v>0</v>
      </c>
      <c r="O86" s="203"/>
      <c r="P86" s="46">
        <f>SUM(P84:P85)</f>
        <v>0</v>
      </c>
      <c r="Q86" s="203"/>
      <c r="R86" s="46">
        <f>SUM(R84:R85)</f>
        <v>0</v>
      </c>
      <c r="S86" s="46">
        <f>SUM(S84:S85)</f>
        <v>0</v>
      </c>
    </row>
    <row r="87" spans="1:47" x14ac:dyDescent="0.2">
      <c r="J87" s="40"/>
      <c r="K87" s="209"/>
    </row>
    <row r="88" spans="1:47" x14ac:dyDescent="0.2">
      <c r="J88" s="40"/>
      <c r="K88" s="209"/>
    </row>
  </sheetData>
  <dataValidations count="2">
    <dataValidation type="list" allowBlank="1" showDropDown="1" showInputMessage="1" showErrorMessage="1" sqref="P2:P4">
      <formula1>$P$2:$P$4</formula1>
    </dataValidation>
    <dataValidation type="list" allowBlank="1" showInputMessage="1" showErrorMessage="1" sqref="I26:I30">
      <formula1>$P$2:$P$4</formula1>
    </dataValidation>
  </dataValidations>
  <printOptions gridLines="1"/>
  <pageMargins left="0" right="0" top="0.5" bottom="0.5" header="0.3" footer="0.3"/>
  <pageSetup paperSize="17" scale="31" orientation="landscape" r:id="rId1"/>
  <headerFooter>
    <oddFooter>&amp;L&amp;Z&amp;F</oddFooter>
  </headerFooter>
  <colBreaks count="1" manualBreakCount="1">
    <brk id="19" max="73"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'fringe rates table'!$A$25:$A$27</xm:f>
          </x14:formula1>
          <xm:sqref>A10:A14</xm:sqref>
        </x14:dataValidation>
        <x14:dataValidation type="list" allowBlank="1" showInputMessage="1" showErrorMessage="1">
          <x14:formula1>
            <xm:f>'fringe rates table'!$A$29:$A$31</xm:f>
          </x14:formula1>
          <xm:sqref>A18:A22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1"/>
  <sheetViews>
    <sheetView topLeftCell="A13" workbookViewId="0">
      <selection activeCell="A33" sqref="A33"/>
    </sheetView>
  </sheetViews>
  <sheetFormatPr defaultRowHeight="12.75" x14ac:dyDescent="0.2"/>
  <cols>
    <col min="1" max="1" width="36" bestFit="1" customWidth="1"/>
    <col min="2" max="2" width="20.28515625" bestFit="1" customWidth="1"/>
    <col min="3" max="6" width="8.7109375" bestFit="1" customWidth="1"/>
  </cols>
  <sheetData>
    <row r="1" spans="1:8" ht="15" x14ac:dyDescent="0.25">
      <c r="A1" s="17" t="s">
        <v>58</v>
      </c>
      <c r="B1" s="18"/>
      <c r="C1" s="19"/>
      <c r="D1" s="19"/>
      <c r="E1" s="19"/>
      <c r="F1" s="19"/>
    </row>
    <row r="2" spans="1:8" ht="15" x14ac:dyDescent="0.25">
      <c r="A2" s="20" t="s">
        <v>59</v>
      </c>
      <c r="B2" s="20"/>
      <c r="C2" s="21" t="s">
        <v>8</v>
      </c>
      <c r="D2" s="21" t="s">
        <v>9</v>
      </c>
      <c r="E2" s="21" t="s">
        <v>50</v>
      </c>
      <c r="F2" s="21" t="s">
        <v>57</v>
      </c>
      <c r="G2" s="21" t="s">
        <v>112</v>
      </c>
      <c r="H2" s="21" t="s">
        <v>146</v>
      </c>
    </row>
    <row r="3" spans="1:8" ht="15" x14ac:dyDescent="0.25">
      <c r="A3" s="22"/>
      <c r="B3" s="22" t="s">
        <v>10</v>
      </c>
      <c r="C3" s="23">
        <v>41821</v>
      </c>
      <c r="D3" s="23">
        <v>42186</v>
      </c>
      <c r="E3" s="23">
        <v>42552</v>
      </c>
      <c r="F3" s="23">
        <v>42917</v>
      </c>
      <c r="G3" s="23">
        <v>43282</v>
      </c>
      <c r="H3" s="23">
        <v>43647</v>
      </c>
    </row>
    <row r="4" spans="1:8" ht="15" x14ac:dyDescent="0.25">
      <c r="A4" s="24"/>
      <c r="B4" s="24" t="s">
        <v>11</v>
      </c>
      <c r="C4" s="98">
        <v>42185</v>
      </c>
      <c r="D4" s="98">
        <v>42551</v>
      </c>
      <c r="E4" s="98">
        <v>42916</v>
      </c>
      <c r="F4" s="98">
        <v>43281</v>
      </c>
      <c r="G4" s="98">
        <v>43646</v>
      </c>
      <c r="H4" s="98">
        <v>44012</v>
      </c>
    </row>
    <row r="5" spans="1:8" ht="15" x14ac:dyDescent="0.25">
      <c r="A5" s="25" t="s">
        <v>12</v>
      </c>
      <c r="B5" s="26" t="s">
        <v>60</v>
      </c>
      <c r="C5" s="27">
        <v>0.247</v>
      </c>
      <c r="D5" s="27">
        <v>0.26400000000000001</v>
      </c>
      <c r="E5" s="27">
        <v>0.26700000000000002</v>
      </c>
      <c r="F5" s="27">
        <v>0.26700000000000002</v>
      </c>
      <c r="G5" s="27">
        <v>0.26700000000000002</v>
      </c>
      <c r="H5" s="27">
        <v>0.26700000000000002</v>
      </c>
    </row>
    <row r="6" spans="1:8" ht="15" x14ac:dyDescent="0.25">
      <c r="A6" s="25" t="s">
        <v>61</v>
      </c>
      <c r="B6" s="26" t="s">
        <v>62</v>
      </c>
      <c r="C6" s="27">
        <v>0.23200000000000001</v>
      </c>
      <c r="D6" s="27">
        <v>0.251</v>
      </c>
      <c r="E6" s="27">
        <v>0.25900000000000001</v>
      </c>
      <c r="F6" s="27">
        <v>0.25900000000000001</v>
      </c>
      <c r="G6" s="27">
        <v>0.25900000000000001</v>
      </c>
      <c r="H6" s="27">
        <v>0.25900000000000001</v>
      </c>
    </row>
    <row r="7" spans="1:8" ht="15" x14ac:dyDescent="0.25">
      <c r="A7" s="25" t="s">
        <v>63</v>
      </c>
      <c r="B7" s="26" t="s">
        <v>64</v>
      </c>
      <c r="C7" s="27">
        <v>0.17599999999999999</v>
      </c>
      <c r="D7" s="27">
        <v>0.19</v>
      </c>
      <c r="E7" s="27">
        <v>0.193</v>
      </c>
      <c r="F7" s="27">
        <v>0.193</v>
      </c>
      <c r="G7" s="27">
        <v>0.193</v>
      </c>
      <c r="H7" s="27">
        <v>0.193</v>
      </c>
    </row>
    <row r="8" spans="1:8" ht="15" x14ac:dyDescent="0.25">
      <c r="A8" s="25" t="s">
        <v>13</v>
      </c>
      <c r="B8" s="26" t="s">
        <v>65</v>
      </c>
      <c r="C8" s="27">
        <f t="shared" ref="C8:G8" si="0">+C17+C18</f>
        <v>0.42799999999999999</v>
      </c>
      <c r="D8" s="27">
        <f t="shared" si="0"/>
        <v>0.442</v>
      </c>
      <c r="E8" s="27">
        <f t="shared" si="0"/>
        <v>0.44500000000000001</v>
      </c>
      <c r="F8" s="27">
        <f t="shared" si="0"/>
        <v>0.44500000000000001</v>
      </c>
      <c r="G8" s="27">
        <f t="shared" si="0"/>
        <v>0.44500000000000001</v>
      </c>
      <c r="H8" s="27">
        <f t="shared" ref="H8" si="1">+H17+H18</f>
        <v>0.44500000000000001</v>
      </c>
    </row>
    <row r="9" spans="1:8" ht="15" x14ac:dyDescent="0.25">
      <c r="A9" s="25" t="s">
        <v>14</v>
      </c>
      <c r="B9" s="26" t="s">
        <v>66</v>
      </c>
      <c r="C9" s="27">
        <f t="shared" ref="C9:F9" si="2">+C21+C22</f>
        <v>0.55900000000000005</v>
      </c>
      <c r="D9" s="27">
        <f t="shared" si="2"/>
        <v>0.57799999999999996</v>
      </c>
      <c r="E9" s="27">
        <f t="shared" si="2"/>
        <v>0.58399999999999996</v>
      </c>
      <c r="F9" s="27">
        <f t="shared" si="2"/>
        <v>0.58399999999999996</v>
      </c>
      <c r="G9" s="27">
        <f t="shared" ref="G9:H9" si="3">+G21+G22</f>
        <v>0.58399999999999996</v>
      </c>
      <c r="H9" s="27">
        <f t="shared" si="3"/>
        <v>0.58399999999999996</v>
      </c>
    </row>
    <row r="10" spans="1:8" ht="15" x14ac:dyDescent="0.25">
      <c r="A10" s="25" t="s">
        <v>16</v>
      </c>
      <c r="B10" s="26" t="s">
        <v>67</v>
      </c>
      <c r="C10" s="27">
        <v>7.6999999999999999E-2</v>
      </c>
      <c r="D10" s="27">
        <v>9.0999999999999998E-2</v>
      </c>
      <c r="E10" s="27">
        <v>9.7000000000000003E-2</v>
      </c>
      <c r="F10" s="27">
        <v>9.7000000000000003E-2</v>
      </c>
      <c r="G10" s="27">
        <v>9.7000000000000003E-2</v>
      </c>
      <c r="H10" s="27">
        <v>9.7000000000000003E-2</v>
      </c>
    </row>
    <row r="11" spans="1:8" ht="15" x14ac:dyDescent="0.25">
      <c r="A11" s="25" t="s">
        <v>68</v>
      </c>
      <c r="B11" s="26" t="s">
        <v>69</v>
      </c>
      <c r="C11" s="27">
        <v>0.15</v>
      </c>
      <c r="D11" s="27">
        <v>0.15</v>
      </c>
      <c r="E11" s="27">
        <v>0.15</v>
      </c>
      <c r="F11" s="27">
        <v>0.15</v>
      </c>
      <c r="G11" s="27">
        <v>0.15</v>
      </c>
      <c r="H11" s="27">
        <v>0.15</v>
      </c>
    </row>
    <row r="12" spans="1:8" ht="15" x14ac:dyDescent="0.25">
      <c r="A12" s="25" t="s">
        <v>70</v>
      </c>
      <c r="B12" s="26" t="s">
        <v>71</v>
      </c>
      <c r="C12" s="27">
        <v>0.08</v>
      </c>
      <c r="D12" s="27">
        <v>0.08</v>
      </c>
      <c r="E12" s="27">
        <v>0.08</v>
      </c>
      <c r="F12" s="27">
        <v>0.08</v>
      </c>
      <c r="G12" s="27">
        <v>0.08</v>
      </c>
      <c r="H12" s="27">
        <v>0.08</v>
      </c>
    </row>
    <row r="13" spans="1:8" ht="15" x14ac:dyDescent="0.25">
      <c r="A13" s="25" t="s">
        <v>15</v>
      </c>
      <c r="B13" s="26" t="s">
        <v>72</v>
      </c>
      <c r="C13" s="27">
        <v>0</v>
      </c>
      <c r="D13" s="27">
        <v>0</v>
      </c>
      <c r="E13" s="27">
        <v>0</v>
      </c>
      <c r="F13" s="28">
        <v>0</v>
      </c>
      <c r="G13" s="28">
        <v>0</v>
      </c>
      <c r="H13" s="28">
        <v>0</v>
      </c>
    </row>
    <row r="14" spans="1:8" ht="15" x14ac:dyDescent="0.25">
      <c r="A14" s="19"/>
      <c r="B14" s="19"/>
      <c r="C14" s="19"/>
      <c r="D14" s="19"/>
      <c r="E14" s="19"/>
      <c r="F14" s="19"/>
    </row>
    <row r="15" spans="1:8" ht="15" x14ac:dyDescent="0.25">
      <c r="A15" s="19"/>
      <c r="B15" s="19"/>
      <c r="C15" s="19"/>
      <c r="D15" s="19"/>
      <c r="E15" s="19"/>
      <c r="F15" s="19"/>
    </row>
    <row r="16" spans="1:8" ht="15" x14ac:dyDescent="0.25">
      <c r="A16" s="19" t="s">
        <v>73</v>
      </c>
      <c r="B16" s="19"/>
      <c r="C16" s="19"/>
      <c r="D16" s="19"/>
      <c r="E16" s="19"/>
      <c r="F16" s="19"/>
    </row>
    <row r="17" spans="1:8" ht="15" x14ac:dyDescent="0.25">
      <c r="A17" s="19" t="s">
        <v>7</v>
      </c>
      <c r="B17" s="19"/>
      <c r="C17" s="29">
        <v>0.32200000000000001</v>
      </c>
      <c r="D17" s="29">
        <v>0.33800000000000002</v>
      </c>
      <c r="E17" s="29">
        <v>0.33900000000000002</v>
      </c>
      <c r="F17" s="29">
        <v>0.33900000000000002</v>
      </c>
      <c r="G17" s="29">
        <v>0.33900000000000002</v>
      </c>
      <c r="H17" s="29">
        <v>0.33900000000000002</v>
      </c>
    </row>
    <row r="18" spans="1:8" ht="15" x14ac:dyDescent="0.25">
      <c r="A18" s="19" t="s">
        <v>74</v>
      </c>
      <c r="B18" s="19"/>
      <c r="C18" s="29">
        <v>0.106</v>
      </c>
      <c r="D18" s="29">
        <v>0.104</v>
      </c>
      <c r="E18" s="29">
        <v>0.106</v>
      </c>
      <c r="F18" s="29">
        <v>0.106</v>
      </c>
      <c r="G18" s="29">
        <v>0.106</v>
      </c>
      <c r="H18" s="29">
        <v>0.106</v>
      </c>
    </row>
    <row r="19" spans="1:8" ht="15" x14ac:dyDescent="0.25">
      <c r="A19" s="19"/>
      <c r="B19" s="19"/>
      <c r="C19" s="19"/>
      <c r="D19" s="19"/>
      <c r="E19" s="19"/>
      <c r="F19" s="19"/>
      <c r="G19" s="19"/>
      <c r="H19" s="19"/>
    </row>
    <row r="20" spans="1:8" ht="15" x14ac:dyDescent="0.25">
      <c r="A20" s="19" t="s">
        <v>75</v>
      </c>
      <c r="B20" s="19"/>
      <c r="C20" s="19"/>
      <c r="D20" s="19"/>
      <c r="E20" s="19"/>
      <c r="F20" s="19"/>
      <c r="G20" s="19"/>
      <c r="H20" s="19"/>
    </row>
    <row r="21" spans="1:8" ht="15" x14ac:dyDescent="0.25">
      <c r="A21" s="19" t="s">
        <v>7</v>
      </c>
      <c r="B21" s="19"/>
      <c r="C21" s="29">
        <v>0.45500000000000002</v>
      </c>
      <c r="D21" s="29">
        <v>0.47599999999999998</v>
      </c>
      <c r="E21" s="29">
        <v>0.48</v>
      </c>
      <c r="F21" s="29">
        <v>0.48</v>
      </c>
      <c r="G21" s="29">
        <v>0.48</v>
      </c>
      <c r="H21" s="29">
        <v>0.48</v>
      </c>
    </row>
    <row r="22" spans="1:8" ht="15" x14ac:dyDescent="0.25">
      <c r="A22" s="19" t="s">
        <v>74</v>
      </c>
      <c r="B22" s="19"/>
      <c r="C22" s="29">
        <v>0.104</v>
      </c>
      <c r="D22" s="29">
        <v>0.10199999999999999</v>
      </c>
      <c r="E22" s="29">
        <v>0.104</v>
      </c>
      <c r="F22" s="29">
        <v>0.104</v>
      </c>
      <c r="G22" s="29">
        <v>0.104</v>
      </c>
      <c r="H22" s="29">
        <v>0.104</v>
      </c>
    </row>
    <row r="25" spans="1:8" ht="15" x14ac:dyDescent="0.25">
      <c r="A25" s="19" t="s">
        <v>191</v>
      </c>
    </row>
    <row r="26" spans="1:8" x14ac:dyDescent="0.2">
      <c r="A26" t="s">
        <v>184</v>
      </c>
    </row>
    <row r="27" spans="1:8" x14ac:dyDescent="0.2">
      <c r="A27" t="s">
        <v>185</v>
      </c>
    </row>
    <row r="29" spans="1:8" ht="15" x14ac:dyDescent="0.25">
      <c r="A29" s="19" t="s">
        <v>192</v>
      </c>
    </row>
    <row r="30" spans="1:8" x14ac:dyDescent="0.2">
      <c r="A30" s="109" t="s">
        <v>193</v>
      </c>
    </row>
    <row r="31" spans="1:8" x14ac:dyDescent="0.2">
      <c r="A31" s="109"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8"/>
  <sheetViews>
    <sheetView workbookViewId="0">
      <selection activeCell="A3" sqref="A3"/>
    </sheetView>
  </sheetViews>
  <sheetFormatPr defaultRowHeight="12.75" x14ac:dyDescent="0.2"/>
  <cols>
    <col min="1" max="1" width="86.5703125" style="114" customWidth="1"/>
  </cols>
  <sheetData>
    <row r="1" spans="1:1" ht="33" customHeight="1" x14ac:dyDescent="0.2">
      <c r="A1" s="112" t="s">
        <v>166</v>
      </c>
    </row>
    <row r="2" spans="1:1" ht="51" x14ac:dyDescent="0.2">
      <c r="A2" s="113" t="s">
        <v>167</v>
      </c>
    </row>
    <row r="3" spans="1:1" ht="51" x14ac:dyDescent="0.2">
      <c r="A3" s="113" t="s">
        <v>196</v>
      </c>
    </row>
    <row r="4" spans="1:1" ht="51" x14ac:dyDescent="0.2">
      <c r="A4" s="113" t="s">
        <v>174</v>
      </c>
    </row>
    <row r="5" spans="1:1" ht="25.5" x14ac:dyDescent="0.2">
      <c r="A5" s="113" t="s">
        <v>168</v>
      </c>
    </row>
    <row r="6" spans="1:1" x14ac:dyDescent="0.2">
      <c r="A6" s="113" t="s">
        <v>172</v>
      </c>
    </row>
    <row r="7" spans="1:1" ht="25.5" x14ac:dyDescent="0.2">
      <c r="A7" s="113" t="s">
        <v>175</v>
      </c>
    </row>
    <row r="8" spans="1:1" ht="38.25" x14ac:dyDescent="0.2">
      <c r="A8" s="114" t="s">
        <v>188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66BCF693DE2B40B3C44BAE28C11A3D" ma:contentTypeVersion="2" ma:contentTypeDescription="Create a new document." ma:contentTypeScope="" ma:versionID="abcf9cd6008d1a55c49c1b9e2b34e09b">
  <xsd:schema xmlns:xsd="http://www.w3.org/2001/XMLSchema" xmlns:xs="http://www.w3.org/2001/XMLSchema" xmlns:p="http://schemas.microsoft.com/office/2006/metadata/properties" targetNamespace="http://schemas.microsoft.com/office/2006/metadata/properties" ma:root="true" ma:fieldsID="72c2c3c8d3a0b03764be03ffd7c6fbc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8CE50E-5B93-4AAA-99F2-D383522D604E}">
  <ds:schemaRefs>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3C998404-7752-4E79-9D85-82B1C5BDEA47}">
  <ds:schemaRefs>
    <ds:schemaRef ds:uri="http://schemas.microsoft.com/sharepoint/v3/contenttype/forms"/>
  </ds:schemaRefs>
</ds:datastoreItem>
</file>

<file path=customXml/itemProps3.xml><?xml version="1.0" encoding="utf-8"?>
<ds:datastoreItem xmlns:ds="http://schemas.openxmlformats.org/officeDocument/2006/customXml" ds:itemID="{3714474D-23CB-46B6-9933-0DE0F79A7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Main Budget</vt:lpstr>
      <vt:lpstr>salary worksheet</vt:lpstr>
      <vt:lpstr>fringe rates table</vt:lpstr>
      <vt:lpstr>Assumptions</vt:lpstr>
      <vt:lpstr>'Main Budget'!Print_Area</vt:lpstr>
      <vt:lpstr>'Main Budget'!Print_Titles</vt:lpstr>
      <vt:lpstr>'salary worksheet'!Print_Titles</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Harvard University</dc:creator>
  <cp:lastModifiedBy>John K. Watts</cp:lastModifiedBy>
  <cp:lastPrinted>2014-06-13T21:02:58Z</cp:lastPrinted>
  <dcterms:created xsi:type="dcterms:W3CDTF">2007-03-28T19:29:56Z</dcterms:created>
  <dcterms:modified xsi:type="dcterms:W3CDTF">2014-10-16T15:21:53Z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0x010100F266BCF693DE2B40B3C44BAE28C11A3D</vt:lpwstr>
  </property>
  <property fmtid="{D5CDD505-2E9C-101B-9397-08002B2CF9AE}" pid="3" name="Order">
    <vt:r8>402200</vt:r8>
  </property>
</Properties>
</file>